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psignorello-my.sharepoint.com/personal/signorello_vpsignorello_onmicrosoft_com/Documents/STUDIO SIGNORELLO/FOGLI DI CALCOLO/"/>
    </mc:Choice>
  </mc:AlternateContent>
  <xr:revisionPtr revIDLastSave="21" documentId="13_ncr:1_{986D2B3E-61EB-4A74-8606-65C8B8CC88BB}" xr6:coauthVersionLast="47" xr6:coauthVersionMax="47" xr10:uidLastSave="{BBEDC2B4-4D48-4838-B06B-5762198CA7DF}"/>
  <bookViews>
    <workbookView xWindow="-28920" yWindow="-120" windowWidth="29040" windowHeight="15720" xr2:uid="{00000000-000D-0000-FFFF-FFFF00000000}"/>
  </bookViews>
  <sheets>
    <sheet name="ISTRUZIONI" sheetId="5" r:id="rId1"/>
    <sheet name="1-Elenco misure" sheetId="4" r:id="rId2"/>
    <sheet name="2-LEX,8h" sheetId="3" r:id="rId3"/>
    <sheet name="3-Esposizione" sheetId="6" r:id="rId4"/>
    <sheet name="4-DPI compito" sheetId="7" r:id="rId5"/>
    <sheet name="5-Esposizione a DPI indossati" sheetId="8" state="hidden" r:id="rId6"/>
  </sheets>
  <definedNames>
    <definedName name="_xlnm.Print_Area" localSheetId="3">'3-Esposizione'!$A$1:$F$43</definedName>
    <definedName name="otoprotettori">'1-Elenco misure'!$Q$4:$Q$6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J21" i="8" l="1"/>
  <c r="J22" i="8"/>
  <c r="J23" i="8"/>
  <c r="O1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7" i="8"/>
  <c r="B8" i="8"/>
  <c r="B9" i="8"/>
  <c r="T9" i="8" s="1"/>
  <c r="B10" i="8"/>
  <c r="U10" i="8" s="1"/>
  <c r="B11" i="8"/>
  <c r="B12" i="8"/>
  <c r="B13" i="8"/>
  <c r="J13" i="8" s="1"/>
  <c r="B14" i="8"/>
  <c r="C14" i="8" s="1"/>
  <c r="B15" i="8"/>
  <c r="J15" i="8" s="1"/>
  <c r="B16" i="8"/>
  <c r="B17" i="8"/>
  <c r="J17" i="8" s="1"/>
  <c r="B18" i="8"/>
  <c r="C18" i="8" s="1"/>
  <c r="B19" i="8"/>
  <c r="C19" i="8" s="1"/>
  <c r="B20" i="8"/>
  <c r="J20" i="8" s="1"/>
  <c r="B21" i="8"/>
  <c r="B22" i="8"/>
  <c r="C22" i="8" s="1"/>
  <c r="B23" i="8"/>
  <c r="E23" i="8" s="1"/>
  <c r="B24" i="8"/>
  <c r="T24" i="8" s="1"/>
  <c r="B25" i="8"/>
  <c r="U25" i="8" s="1"/>
  <c r="B26" i="8"/>
  <c r="C26" i="8" s="1"/>
  <c r="B27" i="8"/>
  <c r="C27" i="8" s="1"/>
  <c r="B28" i="8"/>
  <c r="U28" i="8" s="1"/>
  <c r="B29" i="8"/>
  <c r="J29" i="8" s="1"/>
  <c r="B30" i="8"/>
  <c r="C30" i="8" s="1"/>
  <c r="B31" i="8"/>
  <c r="B32" i="8"/>
  <c r="J32" i="8" s="1"/>
  <c r="B33" i="8"/>
  <c r="B34" i="8"/>
  <c r="C34" i="8" s="1"/>
  <c r="B35" i="8"/>
  <c r="C35" i="8" s="1"/>
  <c r="B36" i="8"/>
  <c r="U36" i="8" s="1"/>
  <c r="B37" i="8"/>
  <c r="B38" i="8"/>
  <c r="C38" i="8" s="1"/>
  <c r="B39" i="8"/>
  <c r="J39" i="8" s="1"/>
  <c r="B7" i="8"/>
  <c r="F42" i="6"/>
  <c r="F41" i="6"/>
  <c r="C41" i="6"/>
  <c r="P41" i="6"/>
  <c r="J42" i="6"/>
  <c r="J41" i="6"/>
  <c r="N15" i="7"/>
  <c r="E15" i="7" s="1"/>
  <c r="N16" i="7"/>
  <c r="E16" i="7" s="1"/>
  <c r="N17" i="7"/>
  <c r="E17" i="7" s="1"/>
  <c r="N18" i="7"/>
  <c r="N19" i="7"/>
  <c r="E19" i="7" s="1"/>
  <c r="N20" i="7"/>
  <c r="E20" i="7" s="1"/>
  <c r="N21" i="7"/>
  <c r="E21" i="7" s="1"/>
  <c r="N22" i="7"/>
  <c r="E22" i="7" s="1"/>
  <c r="N23" i="7"/>
  <c r="E23" i="7" s="1"/>
  <c r="N24" i="7"/>
  <c r="E24" i="7" s="1"/>
  <c r="N25" i="7"/>
  <c r="E25" i="7" s="1"/>
  <c r="N26" i="7"/>
  <c r="E26" i="7" s="1"/>
  <c r="N27" i="7"/>
  <c r="E27" i="7" s="1"/>
  <c r="N28" i="7"/>
  <c r="N29" i="7"/>
  <c r="N30" i="7"/>
  <c r="N31" i="7"/>
  <c r="E31" i="7" s="1"/>
  <c r="N32" i="7"/>
  <c r="E32" i="7" s="1"/>
  <c r="N33" i="7"/>
  <c r="N34" i="7"/>
  <c r="N35" i="7"/>
  <c r="E35" i="7" s="1"/>
  <c r="N36" i="7"/>
  <c r="N37" i="7"/>
  <c r="N38" i="7"/>
  <c r="N39" i="7"/>
  <c r="E39" i="7" s="1"/>
  <c r="N40" i="7"/>
  <c r="E40" i="7" s="1"/>
  <c r="N41" i="7"/>
  <c r="E41" i="7" s="1"/>
  <c r="N42" i="7"/>
  <c r="E42" i="7" s="1"/>
  <c r="N43" i="7"/>
  <c r="E43" i="7" s="1"/>
  <c r="N44" i="7"/>
  <c r="E44" i="7" s="1"/>
  <c r="N45" i="7"/>
  <c r="E45" i="7" s="1"/>
  <c r="N46" i="7"/>
  <c r="E46" i="7" s="1"/>
  <c r="N47" i="7"/>
  <c r="E47" i="7" s="1"/>
  <c r="N48" i="7"/>
  <c r="E48" i="7" s="1"/>
  <c r="N49" i="7"/>
  <c r="E49" i="7" s="1"/>
  <c r="N50" i="7"/>
  <c r="E50" i="7" s="1"/>
  <c r="N51" i="7"/>
  <c r="E51" i="7" s="1"/>
  <c r="N52" i="7"/>
  <c r="E52" i="7" s="1"/>
  <c r="N53" i="7"/>
  <c r="N54" i="7"/>
  <c r="N55" i="7"/>
  <c r="E55" i="7" s="1"/>
  <c r="N56" i="7"/>
  <c r="N57" i="7"/>
  <c r="N58" i="7"/>
  <c r="N59" i="7"/>
  <c r="E59" i="7" s="1"/>
  <c r="N60" i="7"/>
  <c r="N61" i="7"/>
  <c r="N62" i="7"/>
  <c r="N63" i="7"/>
  <c r="E63" i="7" s="1"/>
  <c r="N64" i="7"/>
  <c r="N65" i="7"/>
  <c r="N66" i="7"/>
  <c r="E66" i="7" s="1"/>
  <c r="N67" i="7"/>
  <c r="E67" i="7" s="1"/>
  <c r="N68" i="7"/>
  <c r="E68" i="7" s="1"/>
  <c r="N69" i="7"/>
  <c r="E69" i="7" s="1"/>
  <c r="K11" i="7"/>
  <c r="C11" i="7" s="1"/>
  <c r="E18" i="7"/>
  <c r="E28" i="7"/>
  <c r="E29" i="7"/>
  <c r="E30" i="7"/>
  <c r="E33" i="7"/>
  <c r="E34" i="7"/>
  <c r="E36" i="7"/>
  <c r="E37" i="7"/>
  <c r="E38" i="7"/>
  <c r="E53" i="7"/>
  <c r="E54" i="7"/>
  <c r="E56" i="7"/>
  <c r="E57" i="7"/>
  <c r="E58" i="7"/>
  <c r="E60" i="7"/>
  <c r="E61" i="7"/>
  <c r="E62" i="7"/>
  <c r="E64" i="7"/>
  <c r="E65" i="7"/>
  <c r="D48" i="7"/>
  <c r="M21" i="7"/>
  <c r="D21" i="7" s="1"/>
  <c r="M22" i="7"/>
  <c r="D22" i="7" s="1"/>
  <c r="M27" i="7"/>
  <c r="D27" i="7" s="1"/>
  <c r="M28" i="7"/>
  <c r="D28" i="7" s="1"/>
  <c r="M32" i="7"/>
  <c r="D32" i="7" s="1"/>
  <c r="M33" i="7"/>
  <c r="D33" i="7" s="1"/>
  <c r="M41" i="7"/>
  <c r="D41" i="7" s="1"/>
  <c r="M42" i="7"/>
  <c r="D42" i="7" s="1"/>
  <c r="M47" i="7"/>
  <c r="D47" i="7" s="1"/>
  <c r="M48" i="7"/>
  <c r="M52" i="7"/>
  <c r="D52" i="7" s="1"/>
  <c r="M53" i="7"/>
  <c r="D53" i="7" s="1"/>
  <c r="M61" i="7"/>
  <c r="D61" i="7" s="1"/>
  <c r="M62" i="7"/>
  <c r="D62" i="7" s="1"/>
  <c r="M67" i="7"/>
  <c r="D67" i="7" s="1"/>
  <c r="M68" i="7"/>
  <c r="D68" i="7" s="1"/>
  <c r="B6" i="7"/>
  <c r="E6" i="7"/>
  <c r="L15" i="7"/>
  <c r="M15" i="7" s="1"/>
  <c r="D15" i="7" s="1"/>
  <c r="L16" i="7"/>
  <c r="M16" i="7" s="1"/>
  <c r="D16" i="7" s="1"/>
  <c r="L17" i="7"/>
  <c r="M17" i="7" s="1"/>
  <c r="D17" i="7" s="1"/>
  <c r="L18" i="7"/>
  <c r="M18" i="7" s="1"/>
  <c r="D18" i="7" s="1"/>
  <c r="L19" i="7"/>
  <c r="M19" i="7" s="1"/>
  <c r="D19" i="7" s="1"/>
  <c r="L20" i="7"/>
  <c r="M20" i="7" s="1"/>
  <c r="D20" i="7" s="1"/>
  <c r="L21" i="7"/>
  <c r="L22" i="7"/>
  <c r="L23" i="7"/>
  <c r="M23" i="7" s="1"/>
  <c r="D23" i="7" s="1"/>
  <c r="L24" i="7"/>
  <c r="M24" i="7" s="1"/>
  <c r="D24" i="7" s="1"/>
  <c r="L25" i="7"/>
  <c r="M25" i="7" s="1"/>
  <c r="D25" i="7" s="1"/>
  <c r="L26" i="7"/>
  <c r="M26" i="7" s="1"/>
  <c r="D26" i="7" s="1"/>
  <c r="L27" i="7"/>
  <c r="L28" i="7"/>
  <c r="L29" i="7"/>
  <c r="M29" i="7" s="1"/>
  <c r="D29" i="7" s="1"/>
  <c r="L30" i="7"/>
  <c r="M30" i="7" s="1"/>
  <c r="D30" i="7" s="1"/>
  <c r="L31" i="7"/>
  <c r="M31" i="7" s="1"/>
  <c r="D31" i="7" s="1"/>
  <c r="L32" i="7"/>
  <c r="L33" i="7"/>
  <c r="L34" i="7"/>
  <c r="M34" i="7" s="1"/>
  <c r="D34" i="7" s="1"/>
  <c r="L35" i="7"/>
  <c r="M35" i="7" s="1"/>
  <c r="D35" i="7" s="1"/>
  <c r="L36" i="7"/>
  <c r="M36" i="7" s="1"/>
  <c r="D36" i="7" s="1"/>
  <c r="L37" i="7"/>
  <c r="M37" i="7" s="1"/>
  <c r="D37" i="7" s="1"/>
  <c r="L38" i="7"/>
  <c r="M38" i="7" s="1"/>
  <c r="D38" i="7" s="1"/>
  <c r="L39" i="7"/>
  <c r="M39" i="7" s="1"/>
  <c r="D39" i="7" s="1"/>
  <c r="L40" i="7"/>
  <c r="M40" i="7" s="1"/>
  <c r="D40" i="7" s="1"/>
  <c r="L41" i="7"/>
  <c r="L42" i="7"/>
  <c r="L43" i="7"/>
  <c r="M43" i="7" s="1"/>
  <c r="D43" i="7" s="1"/>
  <c r="L44" i="7"/>
  <c r="M44" i="7" s="1"/>
  <c r="D44" i="7" s="1"/>
  <c r="L45" i="7"/>
  <c r="M45" i="7" s="1"/>
  <c r="D45" i="7" s="1"/>
  <c r="L46" i="7"/>
  <c r="M46" i="7" s="1"/>
  <c r="D46" i="7" s="1"/>
  <c r="L47" i="7"/>
  <c r="L48" i="7"/>
  <c r="L49" i="7"/>
  <c r="M49" i="7" s="1"/>
  <c r="D49" i="7" s="1"/>
  <c r="L50" i="7"/>
  <c r="M50" i="7" s="1"/>
  <c r="D50" i="7" s="1"/>
  <c r="L51" i="7"/>
  <c r="M51" i="7" s="1"/>
  <c r="D51" i="7" s="1"/>
  <c r="L52" i="7"/>
  <c r="L53" i="7"/>
  <c r="L54" i="7"/>
  <c r="M54" i="7" s="1"/>
  <c r="D54" i="7" s="1"/>
  <c r="L55" i="7"/>
  <c r="M55" i="7" s="1"/>
  <c r="D55" i="7" s="1"/>
  <c r="L56" i="7"/>
  <c r="M56" i="7" s="1"/>
  <c r="D56" i="7" s="1"/>
  <c r="L57" i="7"/>
  <c r="M57" i="7" s="1"/>
  <c r="D57" i="7" s="1"/>
  <c r="L58" i="7"/>
  <c r="M58" i="7" s="1"/>
  <c r="D58" i="7" s="1"/>
  <c r="L59" i="7"/>
  <c r="M59" i="7" s="1"/>
  <c r="D59" i="7" s="1"/>
  <c r="L60" i="7"/>
  <c r="M60" i="7" s="1"/>
  <c r="D60" i="7" s="1"/>
  <c r="L61" i="7"/>
  <c r="L62" i="7"/>
  <c r="L63" i="7"/>
  <c r="M63" i="7" s="1"/>
  <c r="D63" i="7" s="1"/>
  <c r="L64" i="7"/>
  <c r="M64" i="7" s="1"/>
  <c r="D64" i="7" s="1"/>
  <c r="L65" i="7"/>
  <c r="M65" i="7" s="1"/>
  <c r="D65" i="7" s="1"/>
  <c r="L66" i="7"/>
  <c r="M66" i="7" s="1"/>
  <c r="D66" i="7" s="1"/>
  <c r="L67" i="7"/>
  <c r="L68" i="7"/>
  <c r="L69" i="7"/>
  <c r="M69" i="7" s="1"/>
  <c r="D69" i="7" s="1"/>
  <c r="K10" i="7"/>
  <c r="C10" i="7" s="1"/>
  <c r="K12" i="7"/>
  <c r="C12" i="7" s="1"/>
  <c r="L12" i="7" s="1"/>
  <c r="M12" i="7" s="1"/>
  <c r="D12" i="7" s="1"/>
  <c r="K13" i="7"/>
  <c r="C13" i="7" s="1"/>
  <c r="L13" i="7" s="1"/>
  <c r="M13" i="7" s="1"/>
  <c r="D13" i="7" s="1"/>
  <c r="K14" i="7"/>
  <c r="C14" i="7" s="1"/>
  <c r="K15" i="7"/>
  <c r="K16" i="7"/>
  <c r="K17" i="7"/>
  <c r="K18" i="7"/>
  <c r="C18" i="7" s="1"/>
  <c r="K19" i="7"/>
  <c r="C19" i="7" s="1"/>
  <c r="K20" i="7"/>
  <c r="K21" i="7"/>
  <c r="K22" i="7"/>
  <c r="K23" i="7"/>
  <c r="K24" i="7"/>
  <c r="K25" i="7"/>
  <c r="K26" i="7"/>
  <c r="C26" i="7" s="1"/>
  <c r="K27" i="7"/>
  <c r="C27" i="7" s="1"/>
  <c r="K28" i="7"/>
  <c r="K29" i="7"/>
  <c r="K30" i="7"/>
  <c r="K31" i="7"/>
  <c r="K32" i="7"/>
  <c r="K33" i="7"/>
  <c r="K34" i="7"/>
  <c r="C34" i="7" s="1"/>
  <c r="K35" i="7"/>
  <c r="C35" i="7" s="1"/>
  <c r="K36" i="7"/>
  <c r="K37" i="7"/>
  <c r="K38" i="7"/>
  <c r="K39" i="7"/>
  <c r="K40" i="7"/>
  <c r="K41" i="7"/>
  <c r="K42" i="7"/>
  <c r="C42" i="7" s="1"/>
  <c r="K43" i="7"/>
  <c r="C43" i="7" s="1"/>
  <c r="K44" i="7"/>
  <c r="K45" i="7"/>
  <c r="K46" i="7"/>
  <c r="K47" i="7"/>
  <c r="K48" i="7"/>
  <c r="K49" i="7"/>
  <c r="K50" i="7"/>
  <c r="C50" i="7" s="1"/>
  <c r="K51" i="7"/>
  <c r="C51" i="7" s="1"/>
  <c r="K52" i="7"/>
  <c r="K53" i="7"/>
  <c r="K54" i="7"/>
  <c r="K55" i="7"/>
  <c r="K56" i="7"/>
  <c r="K57" i="7"/>
  <c r="K58" i="7"/>
  <c r="C58" i="7" s="1"/>
  <c r="K59" i="7"/>
  <c r="C59" i="7" s="1"/>
  <c r="K60" i="7"/>
  <c r="K61" i="7"/>
  <c r="K62" i="7"/>
  <c r="K63" i="7"/>
  <c r="K64" i="7"/>
  <c r="K65" i="7"/>
  <c r="K66" i="7"/>
  <c r="C66" i="7" s="1"/>
  <c r="K67" i="7"/>
  <c r="C67" i="7" s="1"/>
  <c r="K68" i="7"/>
  <c r="K69" i="7"/>
  <c r="K9" i="7"/>
  <c r="C9" i="7" s="1"/>
  <c r="C15" i="7"/>
  <c r="C16" i="7"/>
  <c r="C17" i="7"/>
  <c r="C20" i="7"/>
  <c r="C21" i="7"/>
  <c r="C22" i="7"/>
  <c r="C23" i="7"/>
  <c r="C24" i="7"/>
  <c r="C25" i="7"/>
  <c r="C28" i="7"/>
  <c r="C29" i="7"/>
  <c r="C30" i="7"/>
  <c r="C31" i="7"/>
  <c r="C32" i="7"/>
  <c r="C33" i="7"/>
  <c r="C36" i="7"/>
  <c r="C37" i="7"/>
  <c r="C38" i="7"/>
  <c r="C39" i="7"/>
  <c r="C40" i="7"/>
  <c r="C41" i="7"/>
  <c r="C44" i="7"/>
  <c r="C45" i="7"/>
  <c r="C46" i="7"/>
  <c r="C47" i="7"/>
  <c r="C48" i="7"/>
  <c r="C49" i="7"/>
  <c r="C52" i="7"/>
  <c r="C53" i="7"/>
  <c r="C54" i="7"/>
  <c r="C55" i="7"/>
  <c r="C56" i="7"/>
  <c r="C57" i="7"/>
  <c r="C60" i="7"/>
  <c r="C61" i="7"/>
  <c r="C62" i="7"/>
  <c r="C63" i="7"/>
  <c r="C64" i="7"/>
  <c r="C65" i="7"/>
  <c r="C68" i="7"/>
  <c r="C69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J10" i="7"/>
  <c r="B10" i="7" s="1"/>
  <c r="J11" i="7"/>
  <c r="B11" i="7" s="1"/>
  <c r="J12" i="7"/>
  <c r="B12" i="7" s="1"/>
  <c r="J13" i="7"/>
  <c r="B13" i="7" s="1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9" i="7"/>
  <c r="B9" i="7" s="1"/>
  <c r="J7" i="7"/>
  <c r="E7" i="7" s="1"/>
  <c r="J6" i="7"/>
  <c r="J5" i="7"/>
  <c r="E25" i="8" l="1"/>
  <c r="E26" i="8"/>
  <c r="T26" i="8"/>
  <c r="U30" i="8"/>
  <c r="E19" i="8"/>
  <c r="T19" i="8"/>
  <c r="E20" i="8"/>
  <c r="U20" i="8"/>
  <c r="T22" i="8"/>
  <c r="U22" i="8"/>
  <c r="X22" i="8"/>
  <c r="U23" i="8"/>
  <c r="J28" i="8"/>
  <c r="Y27" i="8"/>
  <c r="J27" i="8"/>
  <c r="E28" i="8"/>
  <c r="J26" i="8"/>
  <c r="T28" i="8"/>
  <c r="S35" i="8"/>
  <c r="L14" i="7"/>
  <c r="M14" i="7" s="1"/>
  <c r="D14" i="7" s="1"/>
  <c r="N14" i="7" s="1"/>
  <c r="E14" i="7" s="1"/>
  <c r="C11" i="8"/>
  <c r="S11" i="8" s="1"/>
  <c r="N13" i="7"/>
  <c r="E13" i="7" s="1"/>
  <c r="C10" i="8"/>
  <c r="I10" i="8" s="1"/>
  <c r="N12" i="7"/>
  <c r="E12" i="7" s="1"/>
  <c r="U14" i="8"/>
  <c r="X14" i="8"/>
  <c r="E29" i="8"/>
  <c r="X19" i="8"/>
  <c r="E30" i="8"/>
  <c r="J30" i="8"/>
  <c r="U19" i="8"/>
  <c r="Y19" i="8"/>
  <c r="S30" i="8"/>
  <c r="E22" i="8"/>
  <c r="T30" i="8"/>
  <c r="Y22" i="8"/>
  <c r="J25" i="8"/>
  <c r="X34" i="8"/>
  <c r="Y34" i="8"/>
  <c r="T10" i="8"/>
  <c r="J24" i="8"/>
  <c r="E24" i="8"/>
  <c r="U13" i="8"/>
  <c r="E14" i="8"/>
  <c r="T14" i="8"/>
  <c r="J19" i="8"/>
  <c r="S37" i="8"/>
  <c r="C37" i="8"/>
  <c r="U16" i="8"/>
  <c r="C16" i="8"/>
  <c r="T35" i="8"/>
  <c r="T33" i="8"/>
  <c r="C33" i="8"/>
  <c r="E15" i="8"/>
  <c r="X35" i="8"/>
  <c r="T12" i="8"/>
  <c r="C12" i="8"/>
  <c r="Y35" i="8"/>
  <c r="T31" i="8"/>
  <c r="C31" i="8"/>
  <c r="E16" i="8"/>
  <c r="Y30" i="8"/>
  <c r="U17" i="8"/>
  <c r="U31" i="8"/>
  <c r="U37" i="8"/>
  <c r="J38" i="8"/>
  <c r="U11" i="8"/>
  <c r="E32" i="8"/>
  <c r="J16" i="8"/>
  <c r="X26" i="8"/>
  <c r="T38" i="8"/>
  <c r="Y11" i="8"/>
  <c r="X11" i="8" s="1"/>
  <c r="U33" i="8"/>
  <c r="T23" i="8"/>
  <c r="C23" i="8"/>
  <c r="E12" i="8"/>
  <c r="T27" i="8"/>
  <c r="E34" i="8"/>
  <c r="Y38" i="8"/>
  <c r="T21" i="8"/>
  <c r="C21" i="8"/>
  <c r="J33" i="8"/>
  <c r="J12" i="8"/>
  <c r="T36" i="8"/>
  <c r="C36" i="8"/>
  <c r="E35" i="8"/>
  <c r="T15" i="8"/>
  <c r="C15" i="8"/>
  <c r="U15" i="8"/>
  <c r="S36" i="8"/>
  <c r="Y10" i="8"/>
  <c r="X10" i="8" s="1"/>
  <c r="E17" i="8"/>
  <c r="E37" i="8"/>
  <c r="S32" i="8"/>
  <c r="S38" i="8"/>
  <c r="U26" i="8"/>
  <c r="E38" i="8"/>
  <c r="U38" i="8"/>
  <c r="J14" i="8"/>
  <c r="S34" i="8"/>
  <c r="I12" i="8"/>
  <c r="U27" i="8"/>
  <c r="T34" i="8"/>
  <c r="T20" i="8"/>
  <c r="C20" i="8"/>
  <c r="T17" i="8"/>
  <c r="C17" i="8"/>
  <c r="Y14" i="8"/>
  <c r="U35" i="8"/>
  <c r="T13" i="8"/>
  <c r="C13" i="8"/>
  <c r="T32" i="8"/>
  <c r="C32" i="8"/>
  <c r="T16" i="8"/>
  <c r="X30" i="8"/>
  <c r="U29" i="8"/>
  <c r="C29" i="8"/>
  <c r="S28" i="8"/>
  <c r="C28" i="8"/>
  <c r="T11" i="8"/>
  <c r="T25" i="8"/>
  <c r="C25" i="8"/>
  <c r="J37" i="8"/>
  <c r="U32" i="8"/>
  <c r="U24" i="8"/>
  <c r="C24" i="8"/>
  <c r="J36" i="8"/>
  <c r="Y26" i="8"/>
  <c r="J35" i="8"/>
  <c r="S12" i="8"/>
  <c r="E27" i="8"/>
  <c r="X38" i="8"/>
  <c r="J34" i="8"/>
  <c r="U12" i="8"/>
  <c r="U21" i="8"/>
  <c r="X27" i="8"/>
  <c r="U34" i="8"/>
  <c r="T39" i="8"/>
  <c r="C39" i="8"/>
  <c r="J31" i="8"/>
  <c r="O10" i="8"/>
  <c r="E8" i="8" s="1"/>
  <c r="H8" i="8" s="1"/>
  <c r="U8" i="8"/>
  <c r="T8" i="8"/>
  <c r="Y9" i="8"/>
  <c r="X9" i="8" s="1"/>
  <c r="Y8" i="8"/>
  <c r="X8" i="8" s="1"/>
  <c r="S29" i="8"/>
  <c r="T37" i="8"/>
  <c r="S39" i="8"/>
  <c r="E39" i="8"/>
  <c r="T29" i="8"/>
  <c r="S31" i="8"/>
  <c r="S33" i="8"/>
  <c r="U39" i="8"/>
  <c r="E13" i="8"/>
  <c r="E21" i="8"/>
  <c r="E31" i="8"/>
  <c r="E33" i="8"/>
  <c r="E36" i="8"/>
  <c r="T7" i="8"/>
  <c r="Y7" i="8"/>
  <c r="X7" i="8" s="1"/>
  <c r="U7" i="8"/>
  <c r="S15" i="8"/>
  <c r="I15" i="8"/>
  <c r="S17" i="8"/>
  <c r="I17" i="8"/>
  <c r="S23" i="8"/>
  <c r="I23" i="8"/>
  <c r="S25" i="8"/>
  <c r="I25" i="8"/>
  <c r="K25" i="8" s="1"/>
  <c r="S22" i="8"/>
  <c r="I22" i="8"/>
  <c r="S27" i="8"/>
  <c r="I27" i="8"/>
  <c r="H14" i="8"/>
  <c r="S14" i="8"/>
  <c r="I14" i="8"/>
  <c r="S16" i="8"/>
  <c r="I16" i="8"/>
  <c r="S19" i="8"/>
  <c r="I19" i="8"/>
  <c r="S26" i="8"/>
  <c r="I26" i="8"/>
  <c r="K26" i="8" s="1"/>
  <c r="S20" i="8"/>
  <c r="I20" i="8"/>
  <c r="S24" i="8"/>
  <c r="I24" i="8"/>
  <c r="S13" i="8"/>
  <c r="I13" i="8"/>
  <c r="S21" i="8"/>
  <c r="I21" i="8"/>
  <c r="K21" i="8" s="1"/>
  <c r="H12" i="8"/>
  <c r="K12" i="8" s="1"/>
  <c r="H13" i="8"/>
  <c r="H15" i="8"/>
  <c r="H16" i="8"/>
  <c r="H17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I28" i="8"/>
  <c r="I29" i="8"/>
  <c r="I30" i="8"/>
  <c r="K30" i="8" s="1"/>
  <c r="I31" i="8"/>
  <c r="K31" i="8" s="1"/>
  <c r="I32" i="8"/>
  <c r="I33" i="8"/>
  <c r="I34" i="8"/>
  <c r="K34" i="8" s="1"/>
  <c r="I35" i="8"/>
  <c r="I36" i="8"/>
  <c r="I37" i="8"/>
  <c r="I38" i="8"/>
  <c r="I39" i="8"/>
  <c r="K39" i="8" s="1"/>
  <c r="U9" i="8"/>
  <c r="Y12" i="8"/>
  <c r="X12" i="8" s="1"/>
  <c r="Y13" i="8"/>
  <c r="X13" i="8" s="1"/>
  <c r="Y15" i="8"/>
  <c r="X15" i="8" s="1"/>
  <c r="Y16" i="8"/>
  <c r="X16" i="8" s="1"/>
  <c r="Y17" i="8"/>
  <c r="X17" i="8" s="1"/>
  <c r="Y20" i="8"/>
  <c r="X20" i="8" s="1"/>
  <c r="Y21" i="8"/>
  <c r="X21" i="8" s="1"/>
  <c r="K23" i="8"/>
  <c r="Y23" i="8"/>
  <c r="X23" i="8" s="1"/>
  <c r="Y24" i="8"/>
  <c r="X24" i="8" s="1"/>
  <c r="Y25" i="8"/>
  <c r="X25" i="8" s="1"/>
  <c r="Y28" i="8"/>
  <c r="X28" i="8" s="1"/>
  <c r="K29" i="8"/>
  <c r="Y29" i="8"/>
  <c r="X29" i="8" s="1"/>
  <c r="Y31" i="8"/>
  <c r="X31" i="8" s="1"/>
  <c r="Y32" i="8"/>
  <c r="X32" i="8" s="1"/>
  <c r="K33" i="8"/>
  <c r="Y33" i="8"/>
  <c r="X33" i="8" s="1"/>
  <c r="Y36" i="8"/>
  <c r="X36" i="8" s="1"/>
  <c r="Y37" i="8"/>
  <c r="X37" i="8" s="1"/>
  <c r="Y39" i="8"/>
  <c r="X39" i="8" s="1"/>
  <c r="L11" i="7"/>
  <c r="M11" i="7" s="1"/>
  <c r="D11" i="7" s="1"/>
  <c r="C9" i="8" s="1"/>
  <c r="I9" i="8" s="1"/>
  <c r="L10" i="7"/>
  <c r="M10" i="7" s="1"/>
  <c r="D10" i="7" s="1"/>
  <c r="L9" i="7"/>
  <c r="M9" i="7" s="1"/>
  <c r="D9" i="7" s="1"/>
  <c r="N9" i="7" s="1"/>
  <c r="E9" i="7" s="1"/>
  <c r="B19" i="6"/>
  <c r="R19" i="6" s="1"/>
  <c r="D19" i="6" s="1"/>
  <c r="P7" i="6"/>
  <c r="B7" i="6" s="1"/>
  <c r="S7" i="6" s="1"/>
  <c r="E7" i="6" s="1"/>
  <c r="P8" i="6"/>
  <c r="B8" i="6" s="1"/>
  <c r="P9" i="6"/>
  <c r="B9" i="6" s="1"/>
  <c r="T9" i="6" s="1"/>
  <c r="F9" i="6" s="1"/>
  <c r="P10" i="6"/>
  <c r="B10" i="6" s="1"/>
  <c r="P11" i="6"/>
  <c r="B11" i="6" s="1"/>
  <c r="P12" i="6"/>
  <c r="B12" i="6" s="1"/>
  <c r="P13" i="6"/>
  <c r="B13" i="6" s="1"/>
  <c r="P14" i="6"/>
  <c r="B14" i="6" s="1"/>
  <c r="P15" i="6"/>
  <c r="B15" i="6" s="1"/>
  <c r="P16" i="6"/>
  <c r="B16" i="6" s="1"/>
  <c r="P17" i="6"/>
  <c r="B17" i="6" s="1"/>
  <c r="P18" i="6"/>
  <c r="B18" i="6" s="1"/>
  <c r="P19" i="6"/>
  <c r="P20" i="6"/>
  <c r="B20" i="6" s="1"/>
  <c r="P21" i="6"/>
  <c r="B21" i="6" s="1"/>
  <c r="P22" i="6"/>
  <c r="B22" i="6" s="1"/>
  <c r="P23" i="6"/>
  <c r="B23" i="6" s="1"/>
  <c r="P24" i="6"/>
  <c r="B24" i="6" s="1"/>
  <c r="P25" i="6"/>
  <c r="B25" i="6" s="1"/>
  <c r="P26" i="6"/>
  <c r="B26" i="6" s="1"/>
  <c r="P27" i="6"/>
  <c r="B27" i="6" s="1"/>
  <c r="P28" i="6"/>
  <c r="B28" i="6" s="1"/>
  <c r="P29" i="6"/>
  <c r="B29" i="6" s="1"/>
  <c r="T29" i="6" s="1"/>
  <c r="F29" i="6" s="1"/>
  <c r="P30" i="6"/>
  <c r="B30" i="6" s="1"/>
  <c r="P31" i="6"/>
  <c r="B31" i="6" s="1"/>
  <c r="P32" i="6"/>
  <c r="B32" i="6" s="1"/>
  <c r="P33" i="6"/>
  <c r="B33" i="6" s="1"/>
  <c r="P34" i="6"/>
  <c r="B34" i="6" s="1"/>
  <c r="P35" i="6"/>
  <c r="B35" i="6" s="1"/>
  <c r="P36" i="6"/>
  <c r="B36" i="6" s="1"/>
  <c r="P37" i="6"/>
  <c r="B37" i="6" s="1"/>
  <c r="P6" i="6"/>
  <c r="B6" i="6" s="1"/>
  <c r="P3" i="6"/>
  <c r="B3" i="6" s="1"/>
  <c r="P2" i="6"/>
  <c r="B2" i="6" s="1"/>
  <c r="N11" i="7" l="1"/>
  <c r="E11" i="7" s="1"/>
  <c r="E10" i="8"/>
  <c r="H10" i="8" s="1"/>
  <c r="E9" i="8"/>
  <c r="H9" i="8" s="1"/>
  <c r="E11" i="8"/>
  <c r="H11" i="8" s="1"/>
  <c r="I11" i="8"/>
  <c r="S10" i="8"/>
  <c r="J10" i="8"/>
  <c r="K10" i="8" s="1"/>
  <c r="J9" i="8"/>
  <c r="K9" i="8" s="1"/>
  <c r="S27" i="6"/>
  <c r="E27" i="6" s="1"/>
  <c r="T27" i="6"/>
  <c r="F27" i="6" s="1"/>
  <c r="S26" i="6"/>
  <c r="E26" i="6" s="1"/>
  <c r="T26" i="6"/>
  <c r="F26" i="6" s="1"/>
  <c r="Q25" i="6"/>
  <c r="C25" i="6" s="1"/>
  <c r="T25" i="6"/>
  <c r="F25" i="6" s="1"/>
  <c r="Q24" i="6"/>
  <c r="C24" i="6" s="1"/>
  <c r="T24" i="6"/>
  <c r="F24" i="6" s="1"/>
  <c r="R22" i="6"/>
  <c r="D22" i="6" s="1"/>
  <c r="T22" i="6"/>
  <c r="F22" i="6" s="1"/>
  <c r="S28" i="6"/>
  <c r="E28" i="6" s="1"/>
  <c r="T28" i="6"/>
  <c r="F28" i="6" s="1"/>
  <c r="R23" i="6"/>
  <c r="D23" i="6" s="1"/>
  <c r="T23" i="6"/>
  <c r="F23" i="6" s="1"/>
  <c r="R21" i="6"/>
  <c r="D21" i="6" s="1"/>
  <c r="T21" i="6"/>
  <c r="F21" i="6" s="1"/>
  <c r="S20" i="6"/>
  <c r="E20" i="6" s="1"/>
  <c r="T20" i="6"/>
  <c r="F20" i="6" s="1"/>
  <c r="R7" i="6"/>
  <c r="D7" i="6" s="1"/>
  <c r="S19" i="6"/>
  <c r="E19" i="6" s="1"/>
  <c r="Q19" i="6"/>
  <c r="C19" i="6" s="1"/>
  <c r="T19" i="6"/>
  <c r="F19" i="6" s="1"/>
  <c r="R36" i="6"/>
  <c r="D36" i="6" s="1"/>
  <c r="S36" i="6"/>
  <c r="E36" i="6" s="1"/>
  <c r="Q36" i="6"/>
  <c r="C36" i="6" s="1"/>
  <c r="T36" i="6"/>
  <c r="F36" i="6" s="1"/>
  <c r="S18" i="6"/>
  <c r="E18" i="6" s="1"/>
  <c r="Q18" i="6"/>
  <c r="C18" i="6" s="1"/>
  <c r="R18" i="6"/>
  <c r="D18" i="6" s="1"/>
  <c r="T18" i="6"/>
  <c r="F18" i="6" s="1"/>
  <c r="S17" i="6"/>
  <c r="E17" i="6" s="1"/>
  <c r="Q17" i="6"/>
  <c r="C17" i="6" s="1"/>
  <c r="R17" i="6"/>
  <c r="D17" i="6" s="1"/>
  <c r="T17" i="6"/>
  <c r="F17" i="6" s="1"/>
  <c r="Q16" i="6"/>
  <c r="C16" i="6" s="1"/>
  <c r="T16" i="6"/>
  <c r="F16" i="6" s="1"/>
  <c r="S16" i="6"/>
  <c r="E16" i="6" s="1"/>
  <c r="R16" i="6"/>
  <c r="D16" i="6" s="1"/>
  <c r="R14" i="6"/>
  <c r="D14" i="6" s="1"/>
  <c r="Q14" i="6"/>
  <c r="C14" i="6" s="1"/>
  <c r="T14" i="6"/>
  <c r="F14" i="6" s="1"/>
  <c r="S14" i="6"/>
  <c r="E14" i="6" s="1"/>
  <c r="T33" i="6"/>
  <c r="F33" i="6" s="1"/>
  <c r="Q33" i="6"/>
  <c r="C33" i="6" s="1"/>
  <c r="R33" i="6"/>
  <c r="D33" i="6" s="1"/>
  <c r="S33" i="6"/>
  <c r="E33" i="6" s="1"/>
  <c r="S12" i="6"/>
  <c r="E12" i="6" s="1"/>
  <c r="R12" i="6"/>
  <c r="D12" i="6" s="1"/>
  <c r="T12" i="6"/>
  <c r="F12" i="6" s="1"/>
  <c r="Q12" i="6"/>
  <c r="C12" i="6" s="1"/>
  <c r="Q31" i="6"/>
  <c r="C31" i="6" s="1"/>
  <c r="R31" i="6"/>
  <c r="D31" i="6" s="1"/>
  <c r="T31" i="6"/>
  <c r="F31" i="6" s="1"/>
  <c r="S31" i="6"/>
  <c r="E31" i="6" s="1"/>
  <c r="S11" i="6"/>
  <c r="E11" i="6" s="1"/>
  <c r="R11" i="6"/>
  <c r="D11" i="6" s="1"/>
  <c r="T11" i="6"/>
  <c r="F11" i="6" s="1"/>
  <c r="Q11" i="6"/>
  <c r="C11" i="6" s="1"/>
  <c r="R30" i="6"/>
  <c r="D30" i="6" s="1"/>
  <c r="S30" i="6"/>
  <c r="E30" i="6" s="1"/>
  <c r="Q30" i="6"/>
  <c r="C30" i="6" s="1"/>
  <c r="T30" i="6"/>
  <c r="F30" i="6" s="1"/>
  <c r="R37" i="6"/>
  <c r="D37" i="6" s="1"/>
  <c r="T37" i="6"/>
  <c r="F37" i="6" s="1"/>
  <c r="S37" i="6"/>
  <c r="E37" i="6" s="1"/>
  <c r="Q37" i="6"/>
  <c r="C37" i="6" s="1"/>
  <c r="R35" i="6"/>
  <c r="D35" i="6" s="1"/>
  <c r="T35" i="6"/>
  <c r="F35" i="6" s="1"/>
  <c r="Q35" i="6"/>
  <c r="C35" i="6" s="1"/>
  <c r="S35" i="6"/>
  <c r="E35" i="6" s="1"/>
  <c r="R15" i="6"/>
  <c r="D15" i="6" s="1"/>
  <c r="S15" i="6"/>
  <c r="E15" i="6" s="1"/>
  <c r="T15" i="6"/>
  <c r="F15" i="6" s="1"/>
  <c r="Q15" i="6"/>
  <c r="C15" i="6" s="1"/>
  <c r="S34" i="6"/>
  <c r="E34" i="6" s="1"/>
  <c r="R34" i="6"/>
  <c r="D34" i="6" s="1"/>
  <c r="T34" i="6"/>
  <c r="F34" i="6" s="1"/>
  <c r="Q34" i="6"/>
  <c r="C34" i="6" s="1"/>
  <c r="T13" i="6"/>
  <c r="F13" i="6" s="1"/>
  <c r="R13" i="6"/>
  <c r="D13" i="6" s="1"/>
  <c r="S13" i="6"/>
  <c r="E13" i="6" s="1"/>
  <c r="Q13" i="6"/>
  <c r="C13" i="6" s="1"/>
  <c r="R32" i="6"/>
  <c r="D32" i="6" s="1"/>
  <c r="S32" i="6"/>
  <c r="E32" i="6" s="1"/>
  <c r="Q32" i="6"/>
  <c r="C32" i="6" s="1"/>
  <c r="T32" i="6"/>
  <c r="F32" i="6" s="1"/>
  <c r="R10" i="6"/>
  <c r="D10" i="6" s="1"/>
  <c r="S10" i="6"/>
  <c r="E10" i="6" s="1"/>
  <c r="Q10" i="6"/>
  <c r="C10" i="6" s="1"/>
  <c r="T10" i="6"/>
  <c r="F10" i="6" s="1"/>
  <c r="R27" i="6"/>
  <c r="D27" i="6" s="1"/>
  <c r="R24" i="6"/>
  <c r="D24" i="6" s="1"/>
  <c r="R20" i="6"/>
  <c r="D20" i="6" s="1"/>
  <c r="Q28" i="6"/>
  <c r="C28" i="6" s="1"/>
  <c r="Q27" i="6"/>
  <c r="C27" i="6" s="1"/>
  <c r="S25" i="6"/>
  <c r="E25" i="6" s="1"/>
  <c r="S24" i="6"/>
  <c r="E24" i="6" s="1"/>
  <c r="Q23" i="6"/>
  <c r="C23" i="6" s="1"/>
  <c r="S23" i="6"/>
  <c r="E23" i="6" s="1"/>
  <c r="R28" i="6"/>
  <c r="D28" i="6" s="1"/>
  <c r="R26" i="6"/>
  <c r="D26" i="6" s="1"/>
  <c r="R25" i="6"/>
  <c r="D25" i="6" s="1"/>
  <c r="Q9" i="6"/>
  <c r="C9" i="6" s="1"/>
  <c r="S9" i="6"/>
  <c r="E9" i="6" s="1"/>
  <c r="Q26" i="6"/>
  <c r="C26" i="6" s="1"/>
  <c r="Q22" i="6"/>
  <c r="C22" i="6" s="1"/>
  <c r="S22" i="6"/>
  <c r="E22" i="6" s="1"/>
  <c r="Q21" i="6"/>
  <c r="C21" i="6" s="1"/>
  <c r="S21" i="6"/>
  <c r="E21" i="6" s="1"/>
  <c r="R29" i="6"/>
  <c r="D29" i="6" s="1"/>
  <c r="R9" i="6"/>
  <c r="D9" i="6" s="1"/>
  <c r="E7" i="8"/>
  <c r="H7" i="8" s="1"/>
  <c r="Q29" i="6"/>
  <c r="C29" i="6" s="1"/>
  <c r="S29" i="6"/>
  <c r="E29" i="6" s="1"/>
  <c r="Q7" i="6"/>
  <c r="C7" i="6" s="1"/>
  <c r="Q20" i="6"/>
  <c r="C20" i="6" s="1"/>
  <c r="C7" i="8"/>
  <c r="N10" i="7"/>
  <c r="E10" i="7" s="1"/>
  <c r="C8" i="8"/>
  <c r="I8" i="8" s="1"/>
  <c r="J8" i="8" s="1"/>
  <c r="K8" i="8" s="1"/>
  <c r="Q8" i="6"/>
  <c r="C8" i="6" s="1"/>
  <c r="R8" i="6"/>
  <c r="D8" i="6" s="1"/>
  <c r="T8" i="6"/>
  <c r="F8" i="6" s="1"/>
  <c r="S8" i="6"/>
  <c r="E8" i="6" s="1"/>
  <c r="T7" i="6"/>
  <c r="F7" i="6" s="1"/>
  <c r="S6" i="6"/>
  <c r="E6" i="6" s="1"/>
  <c r="R6" i="6"/>
  <c r="Q6" i="6"/>
  <c r="C6" i="6" s="1"/>
  <c r="T6" i="6"/>
  <c r="F6" i="6" s="1"/>
  <c r="K38" i="8"/>
  <c r="K24" i="8"/>
  <c r="K19" i="8"/>
  <c r="K27" i="8"/>
  <c r="K17" i="8"/>
  <c r="K37" i="8"/>
  <c r="K36" i="8"/>
  <c r="K28" i="8"/>
  <c r="K16" i="8"/>
  <c r="K35" i="8"/>
  <c r="K20" i="8"/>
  <c r="K15" i="8"/>
  <c r="K13" i="8"/>
  <c r="K14" i="8"/>
  <c r="S9" i="8"/>
  <c r="K32" i="8"/>
  <c r="K22" i="8"/>
  <c r="Y8" i="3"/>
  <c r="X8" i="3" s="1"/>
  <c r="Y9" i="3"/>
  <c r="X9" i="3" s="1"/>
  <c r="U8" i="3"/>
  <c r="U9" i="3"/>
  <c r="T8" i="3"/>
  <c r="T9" i="3"/>
  <c r="O10" i="3"/>
  <c r="C9" i="3"/>
  <c r="J11" i="8" l="1"/>
  <c r="K11" i="8" s="1"/>
  <c r="R38" i="6"/>
  <c r="D38" i="6" s="1"/>
  <c r="S7" i="8"/>
  <c r="I7" i="8"/>
  <c r="J7" i="8" s="1"/>
  <c r="K7" i="8" s="1"/>
  <c r="S8" i="8"/>
  <c r="D6" i="6"/>
  <c r="R14" i="8"/>
  <c r="R26" i="8"/>
  <c r="R23" i="8"/>
  <c r="R36" i="8"/>
  <c r="R37" i="8"/>
  <c r="R13" i="8"/>
  <c r="R12" i="8"/>
  <c r="R24" i="8"/>
  <c r="R25" i="8"/>
  <c r="R22" i="8"/>
  <c r="R39" i="8"/>
  <c r="R27" i="8"/>
  <c r="R38" i="8"/>
  <c r="R15" i="8"/>
  <c r="R28" i="8"/>
  <c r="R31" i="8"/>
  <c r="R34" i="8"/>
  <c r="R16" i="8"/>
  <c r="R29" i="8"/>
  <c r="R17" i="8"/>
  <c r="R30" i="8"/>
  <c r="R33" i="8"/>
  <c r="R35" i="8"/>
  <c r="R20" i="8"/>
  <c r="R32" i="8"/>
  <c r="R19" i="8"/>
  <c r="R21" i="8"/>
  <c r="E8" i="3"/>
  <c r="H8" i="3" s="1"/>
  <c r="S9" i="3"/>
  <c r="C8" i="3"/>
  <c r="S8" i="3" s="1"/>
  <c r="I9" i="3"/>
  <c r="E9" i="3"/>
  <c r="H9" i="3" s="1"/>
  <c r="J7" i="6"/>
  <c r="J8" i="6"/>
  <c r="J38" i="6"/>
  <c r="E7" i="3"/>
  <c r="H7" i="3" s="1"/>
  <c r="T7" i="3"/>
  <c r="U7" i="3"/>
  <c r="Y7" i="3"/>
  <c r="X7" i="3" s="1"/>
  <c r="S7" i="3"/>
  <c r="O7" i="8" l="1"/>
  <c r="R11" i="8" s="1"/>
  <c r="R10" i="8"/>
  <c r="W10" i="8" s="1"/>
  <c r="Z10" i="8" s="1"/>
  <c r="R8" i="8"/>
  <c r="V8" i="8" s="1"/>
  <c r="J43" i="6"/>
  <c r="E43" i="6" s="1"/>
  <c r="R7" i="8"/>
  <c r="R9" i="8"/>
  <c r="V9" i="8" s="1"/>
  <c r="W16" i="8"/>
  <c r="Z16" i="8" s="1"/>
  <c r="V16" i="8"/>
  <c r="AA16" i="8" s="1"/>
  <c r="W22" i="8"/>
  <c r="Z22" i="8" s="1"/>
  <c r="V22" i="8"/>
  <c r="W23" i="8"/>
  <c r="Z23" i="8" s="1"/>
  <c r="V23" i="8"/>
  <c r="W27" i="8"/>
  <c r="Z27" i="8" s="1"/>
  <c r="V27" i="8"/>
  <c r="W39" i="8"/>
  <c r="Z39" i="8" s="1"/>
  <c r="V39" i="8"/>
  <c r="AA39" i="8" s="1"/>
  <c r="W25" i="8"/>
  <c r="Z25" i="8" s="1"/>
  <c r="V25" i="8"/>
  <c r="W31" i="8"/>
  <c r="Z31" i="8" s="1"/>
  <c r="V31" i="8"/>
  <c r="W24" i="8"/>
  <c r="Z24" i="8" s="1"/>
  <c r="V24" i="8"/>
  <c r="W14" i="8"/>
  <c r="Z14" i="8" s="1"/>
  <c r="V14" i="8"/>
  <c r="AA14" i="8" s="1"/>
  <c r="W21" i="8"/>
  <c r="Z21" i="8" s="1"/>
  <c r="V21" i="8"/>
  <c r="W29" i="8"/>
  <c r="Z29" i="8" s="1"/>
  <c r="V29" i="8"/>
  <c r="W35" i="8"/>
  <c r="Z35" i="8" s="1"/>
  <c r="V35" i="8"/>
  <c r="W28" i="8"/>
  <c r="Z28" i="8" s="1"/>
  <c r="V28" i="8"/>
  <c r="AA28" i="8" s="1"/>
  <c r="W12" i="8"/>
  <c r="Z12" i="8" s="1"/>
  <c r="V12" i="8"/>
  <c r="W37" i="8"/>
  <c r="Z37" i="8" s="1"/>
  <c r="V37" i="8"/>
  <c r="W36" i="8"/>
  <c r="Z36" i="8" s="1"/>
  <c r="V36" i="8"/>
  <c r="W34" i="8"/>
  <c r="Z34" i="8" s="1"/>
  <c r="V34" i="8"/>
  <c r="AA34" i="8" s="1"/>
  <c r="W20" i="8"/>
  <c r="Z20" i="8" s="1"/>
  <c r="V20" i="8"/>
  <c r="W33" i="8"/>
  <c r="Z33" i="8" s="1"/>
  <c r="V33" i="8"/>
  <c r="W15" i="8"/>
  <c r="Z15" i="8" s="1"/>
  <c r="V15" i="8"/>
  <c r="V11" i="8"/>
  <c r="W11" i="8"/>
  <c r="Z11" i="8" s="1"/>
  <c r="W17" i="8"/>
  <c r="Z17" i="8" s="1"/>
  <c r="V17" i="8"/>
  <c r="W19" i="8"/>
  <c r="Z19" i="8" s="1"/>
  <c r="V19" i="8"/>
  <c r="W32" i="8"/>
  <c r="Z32" i="8" s="1"/>
  <c r="V32" i="8"/>
  <c r="AA32" i="8" s="1"/>
  <c r="W26" i="8"/>
  <c r="Z26" i="8" s="1"/>
  <c r="V26" i="8"/>
  <c r="W30" i="8"/>
  <c r="Z30" i="8" s="1"/>
  <c r="V30" i="8"/>
  <c r="W38" i="8"/>
  <c r="Z38" i="8" s="1"/>
  <c r="V38" i="8"/>
  <c r="W13" i="8"/>
  <c r="Z13" i="8" s="1"/>
  <c r="V13" i="8"/>
  <c r="AA13" i="8" s="1"/>
  <c r="I8" i="3"/>
  <c r="J8" i="3" s="1"/>
  <c r="K8" i="3" s="1"/>
  <c r="J9" i="3"/>
  <c r="K9" i="3" s="1"/>
  <c r="J6" i="6"/>
  <c r="I7" i="3"/>
  <c r="J7" i="3" s="1"/>
  <c r="K7" i="3" s="1"/>
  <c r="J32" i="3"/>
  <c r="S32" i="3"/>
  <c r="I32" i="3"/>
  <c r="R32" i="3"/>
  <c r="E32" i="3"/>
  <c r="K32" i="3"/>
  <c r="H32" i="3"/>
  <c r="V32" i="3"/>
  <c r="AA32" i="3"/>
  <c r="U32" i="3"/>
  <c r="X32" i="3"/>
  <c r="T32" i="3"/>
  <c r="Y32" i="3"/>
  <c r="W32" i="3"/>
  <c r="Z32" i="3"/>
  <c r="C32" i="3"/>
  <c r="K24" i="3"/>
  <c r="S24" i="3"/>
  <c r="I24" i="3"/>
  <c r="E24" i="3"/>
  <c r="H24" i="3"/>
  <c r="J24" i="3"/>
  <c r="R24" i="3"/>
  <c r="AA24" i="3"/>
  <c r="V24" i="3"/>
  <c r="U24" i="3"/>
  <c r="X24" i="3"/>
  <c r="T24" i="3"/>
  <c r="Y24" i="3"/>
  <c r="W24" i="3"/>
  <c r="Z24" i="3"/>
  <c r="C24" i="3"/>
  <c r="I15" i="3"/>
  <c r="E15" i="3"/>
  <c r="J15" i="3"/>
  <c r="R15" i="3"/>
  <c r="H15" i="3"/>
  <c r="S15" i="3"/>
  <c r="K15" i="3"/>
  <c r="V15" i="3"/>
  <c r="AA15" i="3"/>
  <c r="U15" i="3"/>
  <c r="X15" i="3"/>
  <c r="T15" i="3"/>
  <c r="Y15" i="3"/>
  <c r="W15" i="3"/>
  <c r="Z15" i="3"/>
  <c r="C15" i="3"/>
  <c r="R19" i="3"/>
  <c r="J19" i="3"/>
  <c r="I19" i="3"/>
  <c r="E19" i="3"/>
  <c r="H19" i="3"/>
  <c r="K19" i="3"/>
  <c r="C19" i="3"/>
  <c r="Y19" i="3"/>
  <c r="Z19" i="3"/>
  <c r="AA19" i="3"/>
  <c r="T19" i="3"/>
  <c r="W19" i="3"/>
  <c r="V19" i="3"/>
  <c r="U19" i="3"/>
  <c r="X19" i="3"/>
  <c r="S19" i="3"/>
  <c r="J34" i="3"/>
  <c r="E34" i="3"/>
  <c r="H34" i="3"/>
  <c r="I34" i="3"/>
  <c r="C34" i="3"/>
  <c r="K34" i="3"/>
  <c r="R34" i="3"/>
  <c r="T34" i="3"/>
  <c r="U34" i="3"/>
  <c r="X34" i="3"/>
  <c r="W34" i="3"/>
  <c r="Y34" i="3"/>
  <c r="AA34" i="3"/>
  <c r="Z34" i="3"/>
  <c r="V34" i="3"/>
  <c r="S34" i="3"/>
  <c r="S25" i="3"/>
  <c r="K25" i="3"/>
  <c r="E25" i="3"/>
  <c r="R25" i="3"/>
  <c r="H25" i="3"/>
  <c r="I25" i="3"/>
  <c r="J25" i="3"/>
  <c r="V25" i="3"/>
  <c r="U25" i="3"/>
  <c r="X25" i="3"/>
  <c r="T25" i="3"/>
  <c r="Y25" i="3"/>
  <c r="AA25" i="3"/>
  <c r="Z25" i="3"/>
  <c r="W25" i="3"/>
  <c r="C25" i="3"/>
  <c r="K16" i="3"/>
  <c r="S16" i="3"/>
  <c r="I16" i="3"/>
  <c r="J16" i="3"/>
  <c r="R16" i="3"/>
  <c r="H16" i="3"/>
  <c r="E16" i="3"/>
  <c r="X16" i="3"/>
  <c r="U16" i="3"/>
  <c r="V16" i="3"/>
  <c r="T16" i="3"/>
  <c r="Y16" i="3"/>
  <c r="AA16" i="3"/>
  <c r="Z16" i="3"/>
  <c r="W16" i="3"/>
  <c r="C16" i="3"/>
  <c r="K31" i="3"/>
  <c r="R31" i="3"/>
  <c r="H31" i="3"/>
  <c r="S31" i="3"/>
  <c r="E31" i="3"/>
  <c r="J31" i="3"/>
  <c r="I31" i="3"/>
  <c r="T31" i="3"/>
  <c r="Z31" i="3"/>
  <c r="Y31" i="3"/>
  <c r="V31" i="3"/>
  <c r="U31" i="3"/>
  <c r="X31" i="3"/>
  <c r="AA31" i="3"/>
  <c r="W31" i="3"/>
  <c r="C31" i="3"/>
  <c r="I14" i="3"/>
  <c r="J14" i="3"/>
  <c r="S14" i="3"/>
  <c r="E14" i="3"/>
  <c r="K14" i="3"/>
  <c r="H14" i="3"/>
  <c r="R14" i="3"/>
  <c r="T14" i="3"/>
  <c r="Z14" i="3"/>
  <c r="Y14" i="3"/>
  <c r="V14" i="3"/>
  <c r="U14" i="3"/>
  <c r="X14" i="3"/>
  <c r="AA14" i="3"/>
  <c r="W14" i="3"/>
  <c r="C14" i="3"/>
  <c r="R30" i="3"/>
  <c r="J30" i="3"/>
  <c r="I30" i="3"/>
  <c r="K30" i="3"/>
  <c r="E30" i="3"/>
  <c r="S30" i="3"/>
  <c r="H30" i="3"/>
  <c r="T30" i="3"/>
  <c r="U30" i="3"/>
  <c r="W30" i="3"/>
  <c r="X30" i="3"/>
  <c r="Z30" i="3"/>
  <c r="V30" i="3"/>
  <c r="AA30" i="3"/>
  <c r="Y30" i="3"/>
  <c r="C30" i="3"/>
  <c r="E13" i="3"/>
  <c r="K13" i="3"/>
  <c r="R13" i="3"/>
  <c r="I13" i="3"/>
  <c r="S13" i="3"/>
  <c r="J13" i="3"/>
  <c r="H13" i="3"/>
  <c r="W13" i="3"/>
  <c r="X13" i="3"/>
  <c r="T13" i="3"/>
  <c r="U13" i="3"/>
  <c r="Z13" i="3"/>
  <c r="V13" i="3"/>
  <c r="AA13" i="3"/>
  <c r="Y13" i="3"/>
  <c r="C13" i="3"/>
  <c r="K29" i="3"/>
  <c r="H29" i="3"/>
  <c r="E29" i="3"/>
  <c r="S29" i="3"/>
  <c r="J29" i="3"/>
  <c r="R29" i="3"/>
  <c r="V29" i="3"/>
  <c r="U29" i="3"/>
  <c r="C29" i="3"/>
  <c r="W29" i="3"/>
  <c r="Z29" i="3"/>
  <c r="T29" i="3"/>
  <c r="Y29" i="3"/>
  <c r="X29" i="3"/>
  <c r="AA29" i="3"/>
  <c r="I29" i="3"/>
  <c r="H21" i="3"/>
  <c r="J21" i="3"/>
  <c r="S21" i="3"/>
  <c r="R21" i="3"/>
  <c r="K21" i="3"/>
  <c r="W21" i="3"/>
  <c r="V21" i="3"/>
  <c r="U21" i="3"/>
  <c r="C21" i="3"/>
  <c r="Z21" i="3"/>
  <c r="E21" i="3"/>
  <c r="T21" i="3"/>
  <c r="Y21" i="3"/>
  <c r="X21" i="3"/>
  <c r="AA21" i="3"/>
  <c r="I21" i="3"/>
  <c r="S12" i="3"/>
  <c r="K12" i="3"/>
  <c r="E12" i="3"/>
  <c r="R12" i="3"/>
  <c r="J12" i="3"/>
  <c r="H12" i="3"/>
  <c r="W12" i="3"/>
  <c r="V12" i="3"/>
  <c r="U12" i="3"/>
  <c r="Z12" i="3"/>
  <c r="C12" i="3"/>
  <c r="T12" i="3"/>
  <c r="Y12" i="3"/>
  <c r="X12" i="3"/>
  <c r="AA12" i="3"/>
  <c r="I12" i="3"/>
  <c r="I35" i="3"/>
  <c r="R35" i="3"/>
  <c r="J35" i="3"/>
  <c r="K35" i="3"/>
  <c r="E35" i="3"/>
  <c r="H35" i="3"/>
  <c r="T35" i="3"/>
  <c r="AA35" i="3"/>
  <c r="C35" i="3"/>
  <c r="Y35" i="3"/>
  <c r="Z35" i="3"/>
  <c r="W35" i="3"/>
  <c r="V35" i="3"/>
  <c r="U35" i="3"/>
  <c r="X35" i="3"/>
  <c r="J33" i="6"/>
  <c r="S35" i="3"/>
  <c r="E10" i="3"/>
  <c r="H10" i="3"/>
  <c r="Y10" i="3"/>
  <c r="X10" i="3" s="1"/>
  <c r="T10" i="3"/>
  <c r="U10" i="3"/>
  <c r="C10" i="3"/>
  <c r="S10" i="3" s="1"/>
  <c r="E33" i="3"/>
  <c r="J33" i="3"/>
  <c r="S33" i="3"/>
  <c r="I33" i="3"/>
  <c r="K33" i="3"/>
  <c r="R33" i="3"/>
  <c r="H33" i="3"/>
  <c r="V33" i="3"/>
  <c r="U33" i="3"/>
  <c r="X33" i="3"/>
  <c r="T33" i="3"/>
  <c r="Y33" i="3"/>
  <c r="AA33" i="3"/>
  <c r="Z33" i="3"/>
  <c r="W33" i="3"/>
  <c r="C33" i="3"/>
  <c r="H39" i="3"/>
  <c r="R39" i="3"/>
  <c r="K39" i="3"/>
  <c r="I39" i="3"/>
  <c r="E39" i="3"/>
  <c r="J39" i="3"/>
  <c r="S39" i="3"/>
  <c r="Z39" i="3"/>
  <c r="T39" i="3"/>
  <c r="Y39" i="3"/>
  <c r="V39" i="3"/>
  <c r="U39" i="3"/>
  <c r="X39" i="3"/>
  <c r="AA39" i="3"/>
  <c r="W39" i="3"/>
  <c r="C39" i="3"/>
  <c r="R23" i="3"/>
  <c r="I23" i="3"/>
  <c r="J23" i="3"/>
  <c r="H23" i="3"/>
  <c r="K23" i="3"/>
  <c r="S23" i="3"/>
  <c r="E23" i="3"/>
  <c r="Z23" i="3"/>
  <c r="Y23" i="3"/>
  <c r="T23" i="3"/>
  <c r="V23" i="3"/>
  <c r="U23" i="3"/>
  <c r="X23" i="3"/>
  <c r="AA23" i="3"/>
  <c r="W23" i="3"/>
  <c r="C23" i="3"/>
  <c r="H38" i="3"/>
  <c r="J38" i="3"/>
  <c r="E38" i="3"/>
  <c r="K38" i="3"/>
  <c r="S38" i="3"/>
  <c r="R38" i="3"/>
  <c r="I38" i="3"/>
  <c r="W38" i="3"/>
  <c r="X38" i="3"/>
  <c r="Z38" i="3"/>
  <c r="T38" i="3"/>
  <c r="U38" i="3"/>
  <c r="V38" i="3"/>
  <c r="AA38" i="3"/>
  <c r="Y38" i="3"/>
  <c r="C38" i="3"/>
  <c r="I22" i="3"/>
  <c r="R22" i="3"/>
  <c r="K22" i="3"/>
  <c r="S22" i="3"/>
  <c r="J22" i="3"/>
  <c r="E22" i="3"/>
  <c r="H22" i="3"/>
  <c r="Z22" i="3"/>
  <c r="T22" i="3"/>
  <c r="U22" i="3"/>
  <c r="W22" i="3"/>
  <c r="X22" i="3"/>
  <c r="V22" i="3"/>
  <c r="AA22" i="3"/>
  <c r="Y22" i="3"/>
  <c r="C22" i="3"/>
  <c r="H37" i="3"/>
  <c r="K37" i="3"/>
  <c r="J37" i="3"/>
  <c r="S37" i="3"/>
  <c r="E37" i="3"/>
  <c r="R37" i="3"/>
  <c r="U37" i="3"/>
  <c r="W37" i="3"/>
  <c r="C37" i="3"/>
  <c r="V37" i="3"/>
  <c r="Z37" i="3"/>
  <c r="T37" i="3"/>
  <c r="Y37" i="3"/>
  <c r="X37" i="3"/>
  <c r="AA37" i="3"/>
  <c r="I37" i="3"/>
  <c r="S36" i="3"/>
  <c r="E36" i="3"/>
  <c r="H36" i="3"/>
  <c r="C36" i="3"/>
  <c r="K36" i="3"/>
  <c r="R36" i="3"/>
  <c r="I36" i="3"/>
  <c r="AA36" i="3"/>
  <c r="W36" i="3"/>
  <c r="Z36" i="3"/>
  <c r="U36" i="3"/>
  <c r="X36" i="3"/>
  <c r="V36" i="3"/>
  <c r="T36" i="3"/>
  <c r="Y36" i="3"/>
  <c r="J36" i="3"/>
  <c r="E28" i="3"/>
  <c r="H28" i="3"/>
  <c r="I28" i="3"/>
  <c r="R28" i="3"/>
  <c r="K28" i="3"/>
  <c r="C28" i="3"/>
  <c r="S28" i="3"/>
  <c r="AA28" i="3"/>
  <c r="W28" i="3"/>
  <c r="Z28" i="3"/>
  <c r="U28" i="3"/>
  <c r="X28" i="3"/>
  <c r="V28" i="3"/>
  <c r="T28" i="3"/>
  <c r="Y28" i="3"/>
  <c r="J28" i="3"/>
  <c r="I20" i="3"/>
  <c r="K20" i="3"/>
  <c r="R20" i="3"/>
  <c r="E20" i="3"/>
  <c r="H20" i="3"/>
  <c r="S20" i="3"/>
  <c r="AA20" i="3"/>
  <c r="C20" i="3"/>
  <c r="W20" i="3"/>
  <c r="Z20" i="3"/>
  <c r="U20" i="3"/>
  <c r="X20" i="3"/>
  <c r="V20" i="3"/>
  <c r="T20" i="3"/>
  <c r="Y20" i="3"/>
  <c r="J20" i="3"/>
  <c r="E11" i="3"/>
  <c r="H11" i="3" s="1"/>
  <c r="C11" i="3"/>
  <c r="S11" i="3" s="1"/>
  <c r="U11" i="3"/>
  <c r="T11" i="3"/>
  <c r="Y11" i="3"/>
  <c r="X11" i="3" s="1"/>
  <c r="K27" i="3"/>
  <c r="R27" i="3"/>
  <c r="J27" i="3"/>
  <c r="E27" i="3"/>
  <c r="H27" i="3"/>
  <c r="I27" i="3"/>
  <c r="Z27" i="3"/>
  <c r="AA27" i="3"/>
  <c r="T27" i="3"/>
  <c r="Y27" i="3"/>
  <c r="C27" i="3"/>
  <c r="W27" i="3"/>
  <c r="V27" i="3"/>
  <c r="U27" i="3"/>
  <c r="X27" i="3"/>
  <c r="S27" i="3"/>
  <c r="J26" i="3"/>
  <c r="E26" i="3"/>
  <c r="H26" i="3"/>
  <c r="C26" i="3"/>
  <c r="K26" i="3"/>
  <c r="I26" i="3"/>
  <c r="R26" i="3"/>
  <c r="Y26" i="3"/>
  <c r="W26" i="3"/>
  <c r="T26" i="3"/>
  <c r="U26" i="3"/>
  <c r="X26" i="3"/>
  <c r="AA26" i="3"/>
  <c r="Z26" i="3"/>
  <c r="V26" i="3"/>
  <c r="S26" i="3"/>
  <c r="I17" i="3"/>
  <c r="H17" i="3"/>
  <c r="C17" i="3"/>
  <c r="E17" i="3"/>
  <c r="K17" i="3"/>
  <c r="R17" i="3"/>
  <c r="J17" i="3"/>
  <c r="T17" i="3"/>
  <c r="U17" i="3"/>
  <c r="W17" i="3"/>
  <c r="X17" i="3"/>
  <c r="Y17" i="3"/>
  <c r="AA17" i="3"/>
  <c r="Z17" i="3"/>
  <c r="V17" i="3"/>
  <c r="S17" i="3"/>
  <c r="V10" i="8" l="1"/>
  <c r="AA10" i="8" s="1"/>
  <c r="W9" i="8"/>
  <c r="Z9" i="8" s="1"/>
  <c r="AA9" i="8" s="1"/>
  <c r="I11" i="3"/>
  <c r="J11" i="3" s="1"/>
  <c r="K11" i="3" s="1"/>
  <c r="I10" i="3"/>
  <c r="J10" i="3" s="1"/>
  <c r="K10" i="3" s="1"/>
  <c r="O7" i="3" s="1"/>
  <c r="R39" i="6" s="1"/>
  <c r="E39" i="6" s="1"/>
  <c r="W8" i="8"/>
  <c r="Z8" i="8" s="1"/>
  <c r="AA8" i="8" s="1"/>
  <c r="W7" i="8"/>
  <c r="Z7" i="8" s="1"/>
  <c r="V7" i="8"/>
  <c r="AA20" i="8"/>
  <c r="AA21" i="8"/>
  <c r="AA25" i="8"/>
  <c r="AA22" i="8"/>
  <c r="AA30" i="8"/>
  <c r="AA17" i="8"/>
  <c r="AA33" i="8"/>
  <c r="AA37" i="8"/>
  <c r="AA29" i="8"/>
  <c r="AA31" i="8"/>
  <c r="AA23" i="8"/>
  <c r="AA26" i="8"/>
  <c r="AA12" i="8"/>
  <c r="AA38" i="8"/>
  <c r="AA19" i="8"/>
  <c r="AA15" i="8"/>
  <c r="AA36" i="8"/>
  <c r="AA35" i="8"/>
  <c r="AA24" i="8"/>
  <c r="AA27" i="8"/>
  <c r="AA11" i="8"/>
  <c r="J31" i="6"/>
  <c r="J9" i="6"/>
  <c r="J37" i="6"/>
  <c r="J10" i="6"/>
  <c r="J27" i="6"/>
  <c r="J13" i="6"/>
  <c r="J29" i="6"/>
  <c r="J14" i="6"/>
  <c r="J22" i="6"/>
  <c r="J20" i="6"/>
  <c r="J36" i="6"/>
  <c r="J15" i="6"/>
  <c r="J23" i="6"/>
  <c r="J32" i="6"/>
  <c r="J11" i="6"/>
  <c r="J19" i="6"/>
  <c r="J35" i="6"/>
  <c r="J21" i="6"/>
  <c r="J18" i="6"/>
  <c r="J26" i="6"/>
  <c r="J30" i="6"/>
  <c r="J34" i="6"/>
  <c r="J12" i="6"/>
  <c r="J28" i="6"/>
  <c r="J25" i="6"/>
  <c r="J16" i="6"/>
  <c r="J17" i="6"/>
  <c r="J24" i="6"/>
  <c r="R11" i="3" l="1"/>
  <c r="R10" i="3"/>
  <c r="AA7" i="8"/>
  <c r="O28" i="8" s="1"/>
  <c r="O29" i="8" s="1"/>
  <c r="O22" i="8"/>
  <c r="O23" i="8" s="1"/>
  <c r="R8" i="3"/>
  <c r="W8" i="3" s="1"/>
  <c r="Z8" i="3" s="1"/>
  <c r="R9" i="3"/>
  <c r="V9" i="3" s="1"/>
  <c r="R7" i="3"/>
  <c r="V7" i="3" s="1"/>
  <c r="J39" i="6"/>
  <c r="S40" i="6" s="1"/>
  <c r="F39" i="6" s="1"/>
  <c r="W11" i="3" l="1"/>
  <c r="Z11" i="3" s="1"/>
  <c r="V11" i="3"/>
  <c r="V10" i="3"/>
  <c r="W10" i="3"/>
  <c r="Z10" i="3" s="1"/>
  <c r="W7" i="3"/>
  <c r="Z7" i="3" s="1"/>
  <c r="AA7" i="3" s="1"/>
  <c r="W9" i="3"/>
  <c r="Z9" i="3" s="1"/>
  <c r="AA9" i="3" s="1"/>
  <c r="V8" i="3"/>
  <c r="O22" i="3" l="1"/>
  <c r="O23" i="3" s="1"/>
  <c r="AA11" i="3"/>
  <c r="AA10" i="3"/>
  <c r="AA8" i="3"/>
  <c r="O28" i="3" s="1"/>
  <c r="O29" i="3" s="1"/>
  <c r="R40" i="6" l="1"/>
  <c r="E40" i="6" s="1"/>
  <c r="L39" i="6" s="1"/>
  <c r="E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 Signorello</author>
  </authors>
  <commentList>
    <comment ref="C5" authorId="0" shapeId="0" xr:uid="{02DB2C34-EE5E-4A93-9507-724E3E307207}">
      <text>
        <r>
          <rPr>
            <b/>
            <sz val="9"/>
            <color indexed="81"/>
            <rFont val="Tahoma"/>
            <family val="2"/>
          </rPr>
          <t>Vito Signorello:</t>
        </r>
        <r>
          <rPr>
            <sz val="9"/>
            <color indexed="81"/>
            <rFont val="Tahoma"/>
            <family val="2"/>
          </rPr>
          <t xml:space="preserve">
Inserire:
C per cuffie;
I per inserti;
P per preformati.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 Signorello</author>
  </authors>
  <commentList>
    <comment ref="B5" authorId="0" shapeId="0" xr:uid="{EFF41CD9-7350-4926-94E8-A652534548D0}">
      <text>
        <r>
          <rPr>
            <b/>
            <sz val="9"/>
            <color indexed="81"/>
            <rFont val="Tahoma"/>
            <family val="2"/>
          </rPr>
          <t>Vito Signorello:</t>
        </r>
        <r>
          <rPr>
            <sz val="9"/>
            <color indexed="81"/>
            <rFont val="Tahoma"/>
            <family val="2"/>
          </rPr>
          <t xml:space="preserve">
Inserire le posizioni in ordine numerico!!!</t>
        </r>
      </text>
    </comment>
  </commentList>
</comments>
</file>

<file path=xl/sharedStrings.xml><?xml version="1.0" encoding="utf-8"?>
<sst xmlns="http://schemas.openxmlformats.org/spreadsheetml/2006/main" count="143" uniqueCount="104">
  <si>
    <t>Posizione</t>
  </si>
  <si>
    <t>Fatt1</t>
  </si>
  <si>
    <t>Esposizione personale:</t>
  </si>
  <si>
    <t>T (min) =</t>
  </si>
  <si>
    <t>T (%) =</t>
  </si>
  <si>
    <t>PUNTO DI MISURA</t>
  </si>
  <si>
    <t>DESCRIZIONE</t>
  </si>
  <si>
    <t>Laeq</t>
  </si>
  <si>
    <t xml:space="preserve">N.B. </t>
  </si>
  <si>
    <t>Punto di misura</t>
  </si>
  <si>
    <t>descrizione</t>
  </si>
  <si>
    <t>[m]</t>
  </si>
  <si>
    <t>[dB(C)]</t>
  </si>
  <si>
    <t>[dB(A)]</t>
  </si>
  <si>
    <t>Livello di Esposizione Personale Giornaliero</t>
  </si>
  <si>
    <t>Incertezza</t>
  </si>
  <si>
    <t>scheda:</t>
  </si>
  <si>
    <t>Ppeak</t>
  </si>
  <si>
    <t>INSERIRE IL NUMERO SCHEDA</t>
  </si>
  <si>
    <r>
      <t>L</t>
    </r>
    <r>
      <rPr>
        <b/>
        <vertAlign val="subscript"/>
        <sz val="11"/>
        <color indexed="8"/>
        <rFont val="Arial"/>
        <family val="2"/>
      </rPr>
      <t>Ceq</t>
    </r>
    <r>
      <rPr>
        <b/>
        <sz val="11"/>
        <color indexed="8"/>
        <rFont val="Arial"/>
        <family val="2"/>
      </rPr>
      <t xml:space="preserve"> [dB]</t>
    </r>
  </si>
  <si>
    <r>
      <t>L</t>
    </r>
    <r>
      <rPr>
        <b/>
        <vertAlign val="subscript"/>
        <sz val="11"/>
        <color indexed="8"/>
        <rFont val="Arial"/>
        <family val="2"/>
      </rPr>
      <t>Aeq</t>
    </r>
    <r>
      <rPr>
        <b/>
        <sz val="11"/>
        <color indexed="8"/>
        <rFont val="Arial"/>
        <family val="2"/>
      </rPr>
      <t xml:space="preserve"> [dB]</t>
    </r>
  </si>
  <si>
    <r>
      <t>P</t>
    </r>
    <r>
      <rPr>
        <b/>
        <vertAlign val="subscript"/>
        <sz val="11"/>
        <color indexed="8"/>
        <rFont val="Arial"/>
        <family val="2"/>
      </rPr>
      <t>peak</t>
    </r>
    <r>
      <rPr>
        <b/>
        <sz val="11"/>
        <color indexed="8"/>
        <rFont val="Arial"/>
        <family val="2"/>
      </rPr>
      <t xml:space="preserve"> [dB]</t>
    </r>
  </si>
  <si>
    <t>Somma dei tempi di esposizione</t>
  </si>
  <si>
    <r>
      <t>T</t>
    </r>
    <r>
      <rPr>
        <b/>
        <vertAlign val="subscript"/>
        <sz val="10"/>
        <color rgb="FF000000"/>
        <rFont val="Arial"/>
        <family val="2"/>
      </rPr>
      <t>esp</t>
    </r>
  </si>
  <si>
    <r>
      <t>L</t>
    </r>
    <r>
      <rPr>
        <b/>
        <vertAlign val="subscript"/>
        <sz val="10"/>
        <color rgb="FF000000"/>
        <rFont val="Arial"/>
        <family val="2"/>
      </rPr>
      <t>eq</t>
    </r>
  </si>
  <si>
    <r>
      <t>P</t>
    </r>
    <r>
      <rPr>
        <b/>
        <vertAlign val="subscript"/>
        <sz val="10"/>
        <color rgb="FF000000"/>
        <rFont val="Arial"/>
        <family val="2"/>
      </rPr>
      <t>peak</t>
    </r>
  </si>
  <si>
    <r>
      <t>L</t>
    </r>
    <r>
      <rPr>
        <b/>
        <vertAlign val="subscript"/>
        <sz val="10"/>
        <rFont val="Arial"/>
        <family val="2"/>
      </rPr>
      <t>ex,8h</t>
    </r>
    <r>
      <rPr>
        <b/>
        <sz val="10"/>
        <rFont val="Arial"/>
        <family val="2"/>
      </rPr>
      <t>:</t>
    </r>
  </si>
  <si>
    <t>Livelli misurati</t>
  </si>
  <si>
    <t>AZIENDA:</t>
  </si>
  <si>
    <t>MANSIONE:</t>
  </si>
  <si>
    <r>
      <t>T</t>
    </r>
    <r>
      <rPr>
        <b/>
        <i/>
        <vertAlign val="subscript"/>
        <sz val="10"/>
        <rFont val="Times New Roman"/>
        <family val="1"/>
      </rPr>
      <t>m</t>
    </r>
    <r>
      <rPr>
        <b/>
        <i/>
        <sz val="10"/>
        <rFont val="Times New Roman"/>
        <family val="1"/>
      </rPr>
      <t>/T</t>
    </r>
    <r>
      <rPr>
        <b/>
        <i/>
        <vertAlign val="subscript"/>
        <sz val="10"/>
        <rFont val="Times New Roman"/>
        <family val="1"/>
      </rPr>
      <t>0</t>
    </r>
  </si>
  <si>
    <t>Lep,d [dB(A)]</t>
  </si>
  <si>
    <r>
      <t>t</t>
    </r>
    <r>
      <rPr>
        <b/>
        <i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 xml:space="preserve"> [min]</t>
    </r>
  </si>
  <si>
    <r>
      <t>L</t>
    </r>
    <r>
      <rPr>
        <b/>
        <vertAlign val="subscript"/>
        <sz val="10"/>
        <rFont val="Times New Roman"/>
        <family val="1"/>
      </rPr>
      <t>Aeq</t>
    </r>
    <r>
      <rPr>
        <b/>
        <sz val="10"/>
        <rFont val="Times New Roman"/>
        <family val="1"/>
      </rPr>
      <t xml:space="preserve"> [dB]</t>
    </r>
  </si>
  <si>
    <r>
      <t>T</t>
    </r>
    <r>
      <rPr>
        <b/>
        <i/>
        <vertAlign val="subscript"/>
        <sz val="10"/>
        <rFont val="Times New Roman"/>
        <family val="1"/>
      </rPr>
      <t>0</t>
    </r>
    <r>
      <rPr>
        <b/>
        <i/>
        <sz val="10"/>
        <rFont val="Times New Roman"/>
        <family val="1"/>
      </rPr>
      <t xml:space="preserve"> [min]</t>
    </r>
  </si>
  <si>
    <r>
      <t>T</t>
    </r>
    <r>
      <rPr>
        <b/>
        <i/>
        <vertAlign val="subscript"/>
        <sz val="10"/>
        <rFont val="Times New Roman"/>
        <family val="1"/>
      </rPr>
      <t>min</t>
    </r>
    <r>
      <rPr>
        <b/>
        <i/>
        <sz val="10"/>
        <rFont val="Times New Roman"/>
        <family val="1"/>
      </rPr>
      <t xml:space="preserve"> [min]</t>
    </r>
  </si>
  <si>
    <r>
      <t>T</t>
    </r>
    <r>
      <rPr>
        <b/>
        <i/>
        <vertAlign val="subscript"/>
        <sz val="10"/>
        <rFont val="Times New Roman"/>
        <family val="1"/>
      </rPr>
      <t>max</t>
    </r>
    <r>
      <rPr>
        <b/>
        <i/>
        <sz val="10"/>
        <rFont val="Times New Roman"/>
        <family val="1"/>
      </rPr>
      <t xml:space="preserve"> [min]</t>
    </r>
  </si>
  <si>
    <t>Fatt2</t>
  </si>
  <si>
    <r>
      <t>c</t>
    </r>
    <r>
      <rPr>
        <b/>
        <i/>
        <vertAlign val="subscript"/>
        <sz val="10"/>
        <rFont val="Times New Roman"/>
        <family val="1"/>
      </rPr>
      <t>1a,m</t>
    </r>
  </si>
  <si>
    <r>
      <t>u</t>
    </r>
    <r>
      <rPr>
        <b/>
        <i/>
        <vertAlign val="subscript"/>
        <sz val="10"/>
        <rFont val="Times New Roman"/>
        <family val="1"/>
      </rPr>
      <t>1a,m</t>
    </r>
  </si>
  <si>
    <r>
      <t>u</t>
    </r>
    <r>
      <rPr>
        <b/>
        <i/>
        <vertAlign val="subscript"/>
        <sz val="10"/>
        <rFont val="Times New Roman"/>
        <family val="1"/>
      </rPr>
      <t>2,m</t>
    </r>
  </si>
  <si>
    <r>
      <t>u</t>
    </r>
    <r>
      <rPr>
        <b/>
        <i/>
        <vertAlign val="subscript"/>
        <sz val="10"/>
        <rFont val="Times New Roman"/>
        <family val="1"/>
      </rPr>
      <t>3</t>
    </r>
  </si>
  <si>
    <r>
      <t>L</t>
    </r>
    <r>
      <rPr>
        <b/>
        <vertAlign val="subscript"/>
        <sz val="10"/>
        <rFont val="Arial"/>
        <family val="2"/>
      </rPr>
      <t>ex,8h</t>
    </r>
    <r>
      <rPr>
        <b/>
        <sz val="10"/>
        <rFont val="Arial"/>
        <family val="2"/>
      </rPr>
      <t xml:space="preserve"> dB(A):</t>
    </r>
  </si>
  <si>
    <t>Incertezza fonometro</t>
  </si>
  <si>
    <t>u2,m:</t>
  </si>
  <si>
    <t>u =</t>
  </si>
  <si>
    <t>U =</t>
  </si>
  <si>
    <r>
      <t>u</t>
    </r>
    <r>
      <rPr>
        <b/>
        <i/>
        <vertAlign val="subscript"/>
        <sz val="10"/>
        <rFont val="Times New Roman"/>
        <family val="1"/>
      </rPr>
      <t>1b,m</t>
    </r>
  </si>
  <si>
    <r>
      <t>c</t>
    </r>
    <r>
      <rPr>
        <b/>
        <i/>
        <vertAlign val="subscript"/>
        <sz val="10"/>
        <rFont val="Times New Roman"/>
        <family val="1"/>
      </rPr>
      <t>1b,m</t>
    </r>
  </si>
  <si>
    <r>
      <rPr>
        <b/>
        <i/>
        <sz val="10"/>
        <rFont val="Symbol"/>
        <family val="1"/>
        <charset val="2"/>
      </rPr>
      <t>S</t>
    </r>
    <r>
      <rPr>
        <b/>
        <i/>
        <sz val="10"/>
        <rFont val="Times New Roman"/>
        <family val="1"/>
      </rPr>
      <t>(Tmj-Tm)</t>
    </r>
    <r>
      <rPr>
        <b/>
        <i/>
        <vertAlign val="superscript"/>
        <sz val="10"/>
        <rFont val="Times New Roman"/>
        <family val="1"/>
      </rPr>
      <t>2</t>
    </r>
  </si>
  <si>
    <r>
      <rPr>
        <b/>
        <sz val="14"/>
        <rFont val="Symbol"/>
        <family val="1"/>
        <charset val="2"/>
      </rPr>
      <t>e</t>
    </r>
    <r>
      <rPr>
        <b/>
        <sz val="14"/>
        <rFont val="Arial"/>
        <family val="2"/>
      </rPr>
      <t xml:space="preserve">: </t>
    </r>
  </si>
  <si>
    <t>Misure del Livello di esposizione personale giornaliera</t>
  </si>
  <si>
    <t>Con u è indicata l'incertezza standard combinata e con U l'incertezza estesa. I valori indicati possono essere utilizzati a discrezione del valutatore. In scheda è riportato il valore di incertezza U estesa finale.</t>
  </si>
  <si>
    <t>Incertezza senza l'incertezza della durata del compito</t>
  </si>
  <si>
    <t>INSERIRE NOME DELL'AZIENDA</t>
  </si>
  <si>
    <t>INSERIRE MANSIONE DI CUI SI VUOLE CALCOLARE L'ESPOSIZIONE</t>
  </si>
  <si>
    <t>INSERIRE IN ORDINE I DATI DI:</t>
  </si>
  <si>
    <t>DESCRIZIONE DELLA MISURA</t>
  </si>
  <si>
    <t>Lceq (se disponibile)</t>
  </si>
  <si>
    <t>INSERIRE TEMPO MEDIO DEL COMPITO</t>
  </si>
  <si>
    <t>SNR otoprotettore:</t>
  </si>
  <si>
    <t>Tipologia otoprotettore:</t>
  </si>
  <si>
    <t>C</t>
  </si>
  <si>
    <t>I</t>
  </si>
  <si>
    <t>P</t>
  </si>
  <si>
    <t>Marca e modello DPI-u:</t>
  </si>
  <si>
    <t>Cuffie 3M</t>
  </si>
  <si>
    <t>Valutazione otoprotettore per ogni singolo compito</t>
  </si>
  <si>
    <t>Valutazione otoprotettore</t>
  </si>
  <si>
    <t>tipologia:</t>
  </si>
  <si>
    <t>SNR:</t>
  </si>
  <si>
    <t>Protezione</t>
  </si>
  <si>
    <t>Postazione di misura</t>
  </si>
  <si>
    <r>
      <t>L</t>
    </r>
    <r>
      <rPr>
        <b/>
        <vertAlign val="subscript"/>
        <sz val="10"/>
        <rFont val="Arial"/>
        <family val="2"/>
      </rPr>
      <t>Ceq</t>
    </r>
    <r>
      <rPr>
        <b/>
        <sz val="10"/>
        <rFont val="Arial"/>
        <family val="2"/>
      </rPr>
      <t xml:space="preserve"> [dB(C)]</t>
    </r>
  </si>
  <si>
    <r>
      <t>L</t>
    </r>
    <r>
      <rPr>
        <b/>
        <vertAlign val="subscript"/>
        <sz val="10"/>
        <rFont val="Arial"/>
        <family val="2"/>
      </rPr>
      <t>Aeq</t>
    </r>
    <r>
      <rPr>
        <b/>
        <sz val="10"/>
        <rFont val="Arial"/>
        <family val="2"/>
      </rPr>
      <t xml:space="preserve"> [dB(A)]
con DPI</t>
    </r>
  </si>
  <si>
    <t>Il calcolo consente di verificare l'efficacia del DPI per ogni singola postazione di misura</t>
  </si>
  <si>
    <t>Livello di Esposizione Personale Giornaliero a DPI indossati</t>
  </si>
  <si>
    <t>DPI utilizzato:</t>
  </si>
  <si>
    <t>In questa scheda viene calcolata automaticamente l'efficacia del DPI considerato per ogni singola postazione di misura. Nella colonna "protezione" viene riportato se questa è buona o meno e, nel caso si abbia la dicitura "no DPI" indica che nella postazione non è necessario utilizzare il DPI.</t>
  </si>
  <si>
    <r>
      <t>La scheda riporta automaticamente L</t>
    </r>
    <r>
      <rPr>
        <b/>
        <vertAlign val="subscript"/>
        <sz val="10"/>
        <rFont val="Arial"/>
        <family val="2"/>
      </rPr>
      <t>EX,8h</t>
    </r>
    <r>
      <rPr>
        <b/>
        <sz val="10"/>
        <rFont val="Arial"/>
        <family val="2"/>
      </rPr>
      <t xml:space="preserve">, incertezza </t>
    </r>
    <r>
      <rPr>
        <b/>
        <sz val="14"/>
        <rFont val="Symbol"/>
        <family val="1"/>
        <charset val="2"/>
      </rPr>
      <t>e</t>
    </r>
    <r>
      <rPr>
        <b/>
        <sz val="10"/>
        <rFont val="Arial"/>
        <family val="2"/>
      </rPr>
      <t xml:space="preserve"> verifica del picco per il compito considerato. I valori sono evidenziati con codice di colori. Sotto il numero della scheda il codice colore è quello relativo al valore dell'esposizione sommato con l'incertezza associata. La scheda riporta anche i dati del DPI utilizzato per il compito e la sua verifica di efficacia con il calcolo del L</t>
    </r>
    <r>
      <rPr>
        <b/>
        <vertAlign val="subscript"/>
        <sz val="10"/>
        <rFont val="Arial"/>
        <family val="2"/>
      </rPr>
      <t>EX,8h</t>
    </r>
    <r>
      <rPr>
        <b/>
        <sz val="10"/>
        <rFont val="Arial"/>
        <family val="2"/>
      </rPr>
      <t xml:space="preserve"> a DPI indossato.</t>
    </r>
  </si>
  <si>
    <t>LA SCHEDA "4-DPI compito" PUO' ESSERE UTILIZZATA TRAMITE COPIA-INCOLLA PER ESSERE IMPORTATA NELLA RELAZIONE DI WORD.</t>
  </si>
  <si>
    <t>LA SCHEDA "3-Esposizione" PUO' ESSERE UTILIZZATA TRAMITE COPIA-INCOLLA PER ESSERE IMPORTATA NELLA RELAZIONE DI WORD.</t>
  </si>
  <si>
    <t>APRIRE LA SCHEDA "4-DPI compito"</t>
  </si>
  <si>
    <t>APRIRE LA SCHEDA "3-Esposizione"</t>
  </si>
  <si>
    <r>
      <t xml:space="preserve">I valori dell'incertezza sono calcolati sia per l'incertezza standard </t>
    </r>
    <r>
      <rPr>
        <i/>
        <sz val="10"/>
        <rFont val="Arial"/>
        <family val="2"/>
      </rPr>
      <t>u</t>
    </r>
    <r>
      <rPr>
        <b/>
        <sz val="10"/>
        <rFont val="Arial"/>
        <family val="2"/>
      </rPr>
      <t xml:space="preserve">, sia per l'incertezza estesa </t>
    </r>
    <r>
      <rPr>
        <b/>
        <i/>
        <sz val="10"/>
        <rFont val="Arial"/>
        <family val="2"/>
      </rPr>
      <t>U</t>
    </r>
    <r>
      <rPr>
        <b/>
        <sz val="10"/>
        <rFont val="Arial"/>
        <family val="2"/>
      </rPr>
      <t xml:space="preserve">, e </t>
    </r>
    <r>
      <rPr>
        <b/>
        <i/>
        <sz val="10"/>
        <rFont val="Arial"/>
        <family val="2"/>
      </rPr>
      <t>con</t>
    </r>
    <r>
      <rPr>
        <b/>
        <sz val="10"/>
        <rFont val="Arial"/>
        <family val="2"/>
      </rPr>
      <t xml:space="preserve"> e </t>
    </r>
    <r>
      <rPr>
        <b/>
        <i/>
        <sz val="10"/>
        <rFont val="Arial"/>
        <family val="2"/>
      </rPr>
      <t>senza</t>
    </r>
    <r>
      <rPr>
        <b/>
        <sz val="10"/>
        <rFont val="Arial"/>
        <family val="2"/>
      </rPr>
      <t xml:space="preserve"> l'incertezza sulla durata del compito. Nella scheda "3-Esposizione" viene riportata l'incertezza estesa con durata del compito e, se non viene specificato il tempo minimo e massimo della durata del compito, l'incertezza estesa senza la durata del compito. Il tecnico può decidere di usare altra incertezza cambiando in relazione il valore riportato.</t>
    </r>
  </si>
  <si>
    <t>APRIRE LA SCHEDA "2-LEX,8h"</t>
  </si>
  <si>
    <t>APRIRE LA SCHEDA "1- Elenco misure"</t>
  </si>
  <si>
    <t>ISTRUZIONI DI COMPILAZIONE E CALCOLO</t>
  </si>
  <si>
    <r>
      <t>LA SCHEDA CALCOLERA' DIRETTAMENTE L</t>
    </r>
    <r>
      <rPr>
        <b/>
        <vertAlign val="subscript"/>
        <sz val="10"/>
        <rFont val="Arial"/>
        <family val="2"/>
      </rPr>
      <t>EX,8h</t>
    </r>
    <r>
      <rPr>
        <b/>
        <sz val="10"/>
        <rFont val="Arial"/>
        <family val="2"/>
      </rPr>
      <t xml:space="preserve"> E L'INCERTEZZA </t>
    </r>
    <r>
      <rPr>
        <b/>
        <sz val="14"/>
        <rFont val="Symbol"/>
        <family val="1"/>
        <charset val="2"/>
      </rPr>
      <t>e</t>
    </r>
    <r>
      <rPr>
        <b/>
        <sz val="10"/>
        <rFont val="Arial"/>
        <family val="2"/>
      </rPr>
      <t xml:space="preserve"> PER LA MANSIONE CONSIDERATA</t>
    </r>
  </si>
  <si>
    <t>INSERIRE INCERTEZZA DEL FONOMETRO (0,7 PER FON. DI CLASSE 1; 1,5 PER DOSIMETRI DI CLASSE 1; 3 PER FONOMETRI DI CLASSE 2; ALTRO VALORE IN RELAZIONE AL FONOMETRO UTILIZZATO NELLE MISURE, a discrezione del tecnico compilatore)</t>
  </si>
  <si>
    <r>
      <t xml:space="preserve">INSERIRE TEMPO MINIMO DICHIARATO PER IL COMPITO </t>
    </r>
    <r>
      <rPr>
        <b/>
        <sz val="10"/>
        <color rgb="FFFF0000"/>
        <rFont val="Arial"/>
        <family val="2"/>
      </rPr>
      <t>(SE NON DISPONIBILE LASCIARE TUTTE LE CELLE Tmin E Tmax VUOTE)</t>
    </r>
  </si>
  <si>
    <r>
      <t xml:space="preserve">INSERIRE TEMPO MASSIMO DICHIARATO PER IL COMPITO </t>
    </r>
    <r>
      <rPr>
        <b/>
        <sz val="10"/>
        <color rgb="FFFF0000"/>
        <rFont val="Arial"/>
        <family val="2"/>
      </rPr>
      <t>(SE NON DISPONIBILE LASCIARE TUTTE LE CELLE Tmin E Tmax VUOTE)</t>
    </r>
  </si>
  <si>
    <t>PASSAGGI PER IL CALCOLO DELL'ESPOSIZIONE AL RUMORE E DELL'INCERTEZZA DI UN SINGOLO COMPITO E RELATIVA VERIFICA DI EFFICACIA DEL DPI-u</t>
  </si>
  <si>
    <t>Inserire nei campi verdi la postazione di misura da considerare nel compito, il tempo medio della postazione, i tempi massimi e minimi della postazione che determinano l'intervallo di tempo medio della postazione e l'incertezza del fonometro.
INSERIRE LE POSIZIONI DI MISURA SU CUI FARE IL CALCOLO IN ORDINE NUMERICO!!!</t>
  </si>
  <si>
    <r>
      <t xml:space="preserve">INSERIRE I PUNTI DI MISURA </t>
    </r>
    <r>
      <rPr>
        <b/>
        <u/>
        <sz val="10"/>
        <rFont val="Arial"/>
        <family val="2"/>
      </rPr>
      <t>IN ORDINE NUMERICO CRESCENTE</t>
    </r>
  </si>
  <si>
    <t>Per ogni compito che si vuole calcolare è necessario fare salva con nome e creare un file per ogni compito considerato.
Per la verifica di diversi DPI basta campiare la tipologia e l'SNR del DPI e copiare la scheda in relazione oppure bisogna creare un file anche per ogni DPI da valutare.
I calcoli sono effettuati cercando di rispettare la norma UNI 9612 per quanto possibile. I dati di incertezza, quando non è possibile calcolarli con la UNI 9612, sono stati posti al più alto valore che la norma determina in modo da essere conservativi.</t>
  </si>
  <si>
    <t>Sorce &amp; Vannini</t>
  </si>
  <si>
    <t>Tecnici installatori - manutentori</t>
  </si>
  <si>
    <t xml:space="preserve">Smeriglio piccolo </t>
  </si>
  <si>
    <t>Trapano</t>
  </si>
  <si>
    <t>Avvitatore</t>
  </si>
  <si>
    <t>Saldatrice ad elettrodo</t>
  </si>
  <si>
    <t>Smeriglio grande</t>
  </si>
  <si>
    <r>
      <rPr>
        <b/>
        <sz val="20"/>
        <color rgb="FFFF0000"/>
        <rFont val="Arial"/>
        <family val="2"/>
      </rPr>
      <t xml:space="preserve">ATTENZIONE! </t>
    </r>
    <r>
      <rPr>
        <b/>
        <sz val="16"/>
        <color rgb="FFFF0000"/>
        <rFont val="Arial"/>
        <family val="2"/>
      </rPr>
      <t>Non si assume la responsabilità sull'uso del foglio di calcolo e l'uso dello stesso è da intendersi sotto la diretta responsabilità di chi ne fa uso.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</si>
</sst>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0"/>
      <name val="MS Sans Serif"/>
    </font>
    <font>
      <b/>
      <sz val="10"/>
      <name val="MS Sans Serif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MS Sans Serif"/>
      <family val="2"/>
    </font>
    <font>
      <b/>
      <sz val="10"/>
      <color rgb="FFFF0000"/>
      <name val="MS Sans Serif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vertAlign val="subscript"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8"/>
      <name val="Times New Roman"/>
      <family val="1"/>
    </font>
    <font>
      <b/>
      <i/>
      <vertAlign val="subscript"/>
      <sz val="10"/>
      <name val="Times New Roman"/>
      <family val="1"/>
    </font>
    <font>
      <b/>
      <sz val="14"/>
      <name val="Symbol"/>
      <family val="1"/>
      <charset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i/>
      <vertAlign val="superscript"/>
      <sz val="10"/>
      <name val="Times New Roman"/>
      <family val="1"/>
    </font>
    <font>
      <b/>
      <i/>
      <sz val="10"/>
      <name val="Symbol"/>
      <family val="1"/>
      <charset val="2"/>
    </font>
    <font>
      <b/>
      <i/>
      <sz val="10"/>
      <name val="Times New Roman"/>
      <family val="1"/>
      <charset val="2"/>
    </font>
    <font>
      <b/>
      <sz val="14"/>
      <name val="Arial"/>
      <family val="1"/>
      <charset val="2"/>
    </font>
    <font>
      <sz val="8"/>
      <name val="Arial"/>
      <family val="2"/>
    </font>
    <font>
      <b/>
      <sz val="18"/>
      <name val="Arial"/>
      <family val="2"/>
    </font>
    <font>
      <b/>
      <sz val="13.5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28"/>
      <name val="Arial"/>
      <family val="2"/>
    </font>
    <font>
      <b/>
      <sz val="11"/>
      <name val="Arial"/>
      <family val="2"/>
    </font>
    <font>
      <b/>
      <sz val="28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 wrapText="1"/>
      <protection locked="0"/>
    </xf>
    <xf numFmtId="0" fontId="0" fillId="0" borderId="32" xfId="0" applyBorder="1"/>
    <xf numFmtId="0" fontId="19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1" fontId="0" fillId="3" borderId="32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1" fontId="0" fillId="0" borderId="32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19" fillId="0" borderId="0" xfId="0" applyFont="1"/>
    <xf numFmtId="164" fontId="24" fillId="0" borderId="0" xfId="0" applyNumberFormat="1" applyFont="1" applyAlignment="1">
      <alignment horizontal="center"/>
    </xf>
    <xf numFmtId="164" fontId="0" fillId="0" borderId="32" xfId="0" applyNumberFormat="1" applyBorder="1"/>
    <xf numFmtId="1" fontId="0" fillId="0" borderId="32" xfId="0" applyNumberForma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9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0" fillId="0" borderId="11" xfId="0" applyFont="1" applyBorder="1"/>
    <xf numFmtId="0" fontId="19" fillId="0" borderId="2" xfId="0" applyFont="1" applyBorder="1"/>
    <xf numFmtId="0" fontId="19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7" xfId="0" applyNumberFormat="1" applyFont="1" applyBorder="1"/>
    <xf numFmtId="0" fontId="0" fillId="0" borderId="3" xfId="0" applyBorder="1"/>
    <xf numFmtId="0" fontId="2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/>
    <xf numFmtId="0" fontId="0" fillId="0" borderId="5" xfId="0" applyBorder="1"/>
    <xf numFmtId="0" fontId="8" fillId="0" borderId="32" xfId="0" applyFont="1" applyBorder="1" applyAlignment="1">
      <alignment horizontal="center"/>
    </xf>
    <xf numFmtId="0" fontId="8" fillId="3" borderId="32" xfId="0" applyFont="1" applyFill="1" applyBorder="1" applyAlignment="1" applyProtection="1">
      <alignment horizontal="center"/>
      <protection locked="0"/>
    </xf>
    <xf numFmtId="0" fontId="0" fillId="0" borderId="51" xfId="0" applyBorder="1"/>
    <xf numFmtId="0" fontId="10" fillId="0" borderId="0" xfId="0" applyFont="1" applyAlignment="1">
      <alignment horizontal="center"/>
    </xf>
    <xf numFmtId="0" fontId="8" fillId="0" borderId="52" xfId="0" applyFont="1" applyBorder="1" applyAlignment="1">
      <alignment horizontal="center"/>
    </xf>
    <xf numFmtId="0" fontId="8" fillId="3" borderId="52" xfId="0" applyFont="1" applyFill="1" applyBorder="1" applyAlignment="1" applyProtection="1">
      <alignment horizontal="center"/>
      <protection locked="0"/>
    </xf>
    <xf numFmtId="1" fontId="0" fillId="0" borderId="52" xfId="0" applyNumberFormat="1" applyBorder="1" applyAlignment="1">
      <alignment horizontal="center"/>
    </xf>
    <xf numFmtId="1" fontId="0" fillId="3" borderId="52" xfId="0" applyNumberFormat="1" applyFill="1" applyBorder="1" applyAlignment="1" applyProtection="1">
      <alignment horizontal="center"/>
      <protection locked="0"/>
    </xf>
    <xf numFmtId="2" fontId="0" fillId="0" borderId="52" xfId="0" applyNumberFormat="1" applyBorder="1" applyAlignment="1">
      <alignment horizontal="center"/>
    </xf>
    <xf numFmtId="0" fontId="0" fillId="0" borderId="52" xfId="0" applyBorder="1"/>
    <xf numFmtId="0" fontId="0" fillId="0" borderId="7" xfId="0" applyBorder="1"/>
    <xf numFmtId="164" fontId="0" fillId="0" borderId="52" xfId="0" applyNumberFormat="1" applyBorder="1"/>
    <xf numFmtId="1" fontId="0" fillId="0" borderId="52" xfId="0" applyNumberFormat="1" applyBorder="1"/>
    <xf numFmtId="0" fontId="0" fillId="0" borderId="53" xfId="0" applyBorder="1"/>
    <xf numFmtId="0" fontId="0" fillId="0" borderId="4" xfId="0" applyBorder="1"/>
    <xf numFmtId="0" fontId="1" fillId="3" borderId="55" xfId="0" applyFont="1" applyFill="1" applyBorder="1" applyAlignment="1" applyProtection="1">
      <alignment horizontal="center"/>
      <protection locked="0"/>
    </xf>
    <xf numFmtId="0" fontId="1" fillId="3" borderId="54" xfId="0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56" xfId="0" applyBorder="1"/>
    <xf numFmtId="0" fontId="0" fillId="0" borderId="57" xfId="0" applyBorder="1"/>
    <xf numFmtId="0" fontId="21" fillId="0" borderId="5" xfId="0" applyFont="1" applyBorder="1" applyAlignment="1">
      <alignment horizontal="center" vertical="center"/>
    </xf>
    <xf numFmtId="164" fontId="0" fillId="0" borderId="51" xfId="0" applyNumberFormat="1" applyBorder="1" applyAlignment="1">
      <alignment horizontal="center"/>
    </xf>
    <xf numFmtId="164" fontId="0" fillId="0" borderId="53" xfId="0" applyNumberFormat="1" applyBorder="1" applyAlignment="1">
      <alignment horizontal="center"/>
    </xf>
    <xf numFmtId="0" fontId="0" fillId="0" borderId="1" xfId="0" applyBorder="1"/>
    <xf numFmtId="0" fontId="6" fillId="0" borderId="4" xfId="0" applyFont="1" applyBorder="1" applyAlignment="1">
      <alignment horizontal="center" vertical="center"/>
    </xf>
    <xf numFmtId="0" fontId="0" fillId="0" borderId="55" xfId="0" applyBorder="1"/>
    <xf numFmtId="0" fontId="0" fillId="0" borderId="54" xfId="0" applyBorder="1"/>
    <xf numFmtId="0" fontId="0" fillId="0" borderId="5" xfId="0" applyBorder="1" applyAlignment="1">
      <alignment horizontal="center" vertical="center"/>
    </xf>
    <xf numFmtId="0" fontId="0" fillId="0" borderId="8" xfId="0" applyBorder="1"/>
    <xf numFmtId="0" fontId="10" fillId="0" borderId="32" xfId="0" applyFont="1" applyBorder="1" applyAlignment="1" applyProtection="1">
      <alignment horizontal="left" wrapTex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/>
    </xf>
    <xf numFmtId="164" fontId="10" fillId="0" borderId="66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 wrapText="1"/>
    </xf>
    <xf numFmtId="0" fontId="38" fillId="0" borderId="0" xfId="0" applyFont="1"/>
    <xf numFmtId="0" fontId="1" fillId="0" borderId="55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52" xfId="0" applyNumberFormat="1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58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Protection="1"/>
    <xf numFmtId="0" fontId="40" fillId="0" borderId="0" xfId="0" applyFont="1" applyAlignment="1" applyProtection="1">
      <alignment horizontal="center"/>
    </xf>
    <xf numFmtId="0" fontId="42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left" vertical="top" wrapText="1"/>
    </xf>
    <xf numFmtId="0" fontId="31" fillId="0" borderId="0" xfId="0" applyFont="1" applyProtection="1"/>
    <xf numFmtId="0" fontId="41" fillId="0" borderId="0" xfId="0" applyFont="1" applyAlignment="1" applyProtection="1">
      <alignment horizontal="left" vertical="top" wrapText="1"/>
    </xf>
    <xf numFmtId="0" fontId="25" fillId="0" borderId="0" xfId="0" applyFont="1" applyProtection="1"/>
    <xf numFmtId="0" fontId="25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Protection="1"/>
    <xf numFmtId="0" fontId="1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center"/>
    </xf>
    <xf numFmtId="0" fontId="33" fillId="0" borderId="0" xfId="0" applyFont="1" applyProtection="1"/>
    <xf numFmtId="0" fontId="33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horizontal="right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164" fontId="14" fillId="3" borderId="37" xfId="0" applyNumberFormat="1" applyFont="1" applyFill="1" applyBorder="1" applyAlignment="1" applyProtection="1">
      <alignment horizontal="center" vertical="center" wrapText="1"/>
    </xf>
    <xf numFmtId="0" fontId="14" fillId="3" borderId="48" xfId="0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46" xfId="0" applyFont="1" applyBorder="1" applyAlignment="1" applyProtection="1">
      <alignment horizontal="center" vertical="center" wrapText="1"/>
    </xf>
    <xf numFmtId="0" fontId="17" fillId="0" borderId="47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left" vertical="center" wrapText="1"/>
    </xf>
    <xf numFmtId="1" fontId="10" fillId="0" borderId="32" xfId="0" applyNumberFormat="1" applyFont="1" applyBorder="1" applyAlignment="1" applyProtection="1">
      <alignment horizontal="center" vertical="center" wrapText="1"/>
    </xf>
    <xf numFmtId="164" fontId="10" fillId="0" borderId="32" xfId="0" applyNumberFormat="1" applyFont="1" applyBorder="1" applyAlignment="1" applyProtection="1">
      <alignment horizontal="center" vertical="center" wrapText="1"/>
    </xf>
    <xf numFmtId="164" fontId="10" fillId="0" borderId="33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left" vertical="center" wrapText="1"/>
    </xf>
    <xf numFmtId="0" fontId="10" fillId="0" borderId="38" xfId="0" applyFont="1" applyBorder="1" applyAlignment="1" applyProtection="1">
      <alignment horizontal="left" vertical="center" wrapText="1"/>
    </xf>
    <xf numFmtId="1" fontId="10" fillId="0" borderId="42" xfId="0" applyNumberFormat="1" applyFont="1" applyBorder="1" applyAlignment="1" applyProtection="1">
      <alignment horizontal="center" vertical="center" wrapText="1"/>
    </xf>
    <xf numFmtId="164" fontId="10" fillId="0" borderId="40" xfId="0" applyNumberFormat="1" applyFont="1" applyBorder="1" applyAlignment="1" applyProtection="1">
      <alignment vertical="center" wrapText="1"/>
    </xf>
    <xf numFmtId="164" fontId="10" fillId="0" borderId="48" xfId="0" applyNumberFormat="1" applyFont="1" applyBorder="1" applyAlignment="1" applyProtection="1">
      <alignment vertical="center" wrapText="1"/>
    </xf>
    <xf numFmtId="0" fontId="19" fillId="0" borderId="43" xfId="0" applyFont="1" applyBorder="1" applyAlignment="1" applyProtection="1">
      <alignment horizontal="left" vertical="center" wrapText="1"/>
    </xf>
    <xf numFmtId="0" fontId="19" fillId="0" borderId="44" xfId="0" applyFont="1" applyBorder="1" applyAlignment="1" applyProtection="1">
      <alignment horizontal="left" vertical="center" wrapText="1"/>
    </xf>
    <xf numFmtId="0" fontId="19" fillId="0" borderId="44" xfId="0" applyFont="1" applyBorder="1" applyAlignment="1" applyProtection="1">
      <alignment horizontal="center" vertical="center" wrapText="1"/>
    </xf>
    <xf numFmtId="164" fontId="19" fillId="0" borderId="45" xfId="0" applyNumberFormat="1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164" fontId="10" fillId="0" borderId="0" xfId="0" applyNumberFormat="1" applyFont="1" applyProtection="1"/>
    <xf numFmtId="0" fontId="19" fillId="0" borderId="39" xfId="0" applyFont="1" applyBorder="1" applyAlignment="1" applyProtection="1">
      <alignment horizontal="left" vertical="center" wrapText="1"/>
    </xf>
    <xf numFmtId="0" fontId="19" fillId="0" borderId="40" xfId="0" applyFont="1" applyBorder="1" applyAlignment="1" applyProtection="1">
      <alignment horizontal="left" vertical="center" wrapText="1"/>
    </xf>
    <xf numFmtId="0" fontId="29" fillId="0" borderId="40" xfId="0" applyFont="1" applyBorder="1" applyAlignment="1" applyProtection="1">
      <alignment horizontal="center" vertical="center" wrapText="1"/>
    </xf>
    <xf numFmtId="164" fontId="19" fillId="0" borderId="38" xfId="0" applyNumberFormat="1" applyFont="1" applyBorder="1" applyAlignment="1" applyProtection="1">
      <alignment horizontal="center" vertical="center" wrapText="1"/>
    </xf>
    <xf numFmtId="0" fontId="17" fillId="0" borderId="36" xfId="0" applyFont="1" applyBorder="1" applyAlignment="1" applyProtection="1">
      <alignment horizontal="center" vertical="center" wrapText="1"/>
    </xf>
    <xf numFmtId="0" fontId="10" fillId="0" borderId="69" xfId="0" applyFont="1" applyBorder="1" applyProtection="1"/>
    <xf numFmtId="0" fontId="10" fillId="0" borderId="68" xfId="0" applyFont="1" applyBorder="1" applyAlignment="1" applyProtection="1">
      <alignment horizontal="left" vertical="top"/>
    </xf>
    <xf numFmtId="0" fontId="10" fillId="0" borderId="68" xfId="0" applyFont="1" applyBorder="1" applyProtection="1"/>
    <xf numFmtId="0" fontId="10" fillId="0" borderId="68" xfId="0" applyFont="1" applyBorder="1" applyAlignment="1" applyProtection="1">
      <alignment horizontal="right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27" xfId="0" applyFont="1" applyBorder="1" applyProtection="1"/>
    <xf numFmtId="0" fontId="10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right" vertical="center"/>
    </xf>
    <xf numFmtId="0" fontId="10" fillId="0" borderId="72" xfId="0" applyFont="1" applyBorder="1" applyAlignment="1" applyProtection="1">
      <alignment horizontal="center" vertical="center"/>
    </xf>
    <xf numFmtId="0" fontId="0" fillId="0" borderId="0" xfId="0" applyProtection="1"/>
    <xf numFmtId="0" fontId="10" fillId="0" borderId="70" xfId="0" applyFont="1" applyBorder="1" applyAlignment="1" applyProtection="1">
      <alignment horizontal="left" vertical="center"/>
    </xf>
    <xf numFmtId="0" fontId="10" fillId="0" borderId="71" xfId="0" applyFont="1" applyBorder="1" applyAlignment="1" applyProtection="1">
      <alignment horizontal="left" vertical="center"/>
    </xf>
    <xf numFmtId="0" fontId="19" fillId="0" borderId="71" xfId="0" applyFont="1" applyBorder="1" applyAlignment="1" applyProtection="1">
      <alignment horizontal="right" vertical="center"/>
    </xf>
    <xf numFmtId="164" fontId="19" fillId="0" borderId="37" xfId="0" applyNumberFormat="1" applyFont="1" applyBorder="1" applyAlignment="1" applyProtection="1">
      <alignment horizontal="center"/>
    </xf>
    <xf numFmtId="164" fontId="19" fillId="0" borderId="48" xfId="0" applyNumberFormat="1" applyFont="1" applyBorder="1" applyAlignment="1" applyProtection="1">
      <alignment horizontal="center"/>
    </xf>
  </cellXfs>
  <cellStyles count="1">
    <cellStyle name="Normale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B4" sqref="B4:P4"/>
    </sheetView>
  </sheetViews>
  <sheetFormatPr defaultColWidth="9.140625" defaultRowHeight="12.75"/>
  <cols>
    <col min="1" max="16384" width="9.140625" style="147"/>
  </cols>
  <sheetData>
    <row r="1" spans="2:17" ht="35.25">
      <c r="B1" s="148" t="s">
        <v>87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2:17" ht="65.25" customHeight="1">
      <c r="B2" s="149" t="s">
        <v>103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4" spans="2:17" ht="81.75" customHeight="1">
      <c r="B4" s="150" t="s">
        <v>92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1"/>
    </row>
    <row r="5" spans="2:17" ht="74.45" customHeight="1">
      <c r="B5" s="152" t="s">
        <v>95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1"/>
    </row>
    <row r="7" spans="2:17" s="153" customFormat="1" ht="17.649999999999999">
      <c r="B7" s="154" t="s">
        <v>86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</row>
    <row r="8" spans="2:17" s="155" customFormat="1" ht="12.6" customHeight="1">
      <c r="B8" s="156"/>
      <c r="C8" s="157" t="s">
        <v>54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2:17" s="155" customFormat="1" ht="12.6" customHeight="1">
      <c r="B9" s="156"/>
      <c r="C9" s="157" t="s">
        <v>55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</row>
    <row r="10" spans="2:17" s="155" customFormat="1" ht="13.15">
      <c r="C10" s="157" t="s">
        <v>56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</row>
    <row r="11" spans="2:17">
      <c r="D11" s="158" t="s">
        <v>57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</row>
    <row r="12" spans="2:17">
      <c r="D12" s="158" t="s">
        <v>58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</row>
    <row r="13" spans="2:17">
      <c r="D13" s="158" t="s">
        <v>7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</row>
    <row r="14" spans="2:17">
      <c r="D14" s="158" t="s">
        <v>17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</row>
    <row r="16" spans="2:17" s="153" customFormat="1" ht="17.649999999999999">
      <c r="B16" s="154" t="s">
        <v>85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</row>
    <row r="17" spans="1:16" ht="13.15">
      <c r="C17" s="157" t="s">
        <v>94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ht="13.15">
      <c r="C18" s="157" t="s">
        <v>59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13.15">
      <c r="C19" s="157" t="s">
        <v>90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</row>
    <row r="20" spans="1:16" ht="13.15">
      <c r="C20" s="157" t="s">
        <v>91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</row>
    <row r="21" spans="1:16" ht="30.6" customHeight="1">
      <c r="C21" s="159" t="s">
        <v>89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</row>
    <row r="22" spans="1:16" ht="13.15">
      <c r="C22" s="160"/>
    </row>
    <row r="23" spans="1:16" s="161" customFormat="1" ht="18">
      <c r="B23" s="157" t="s">
        <v>88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62"/>
    </row>
    <row r="24" spans="1:16" ht="61.25" customHeight="1">
      <c r="B24" s="163" t="s">
        <v>84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</row>
    <row r="25" spans="1:16" ht="13.15">
      <c r="C25" s="160"/>
    </row>
    <row r="26" spans="1:16" s="153" customFormat="1" ht="17.649999999999999">
      <c r="B26" s="164" t="s">
        <v>83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</row>
    <row r="27" spans="1:16" ht="13.15">
      <c r="C27" s="157" t="s">
        <v>18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</row>
    <row r="28" spans="1:16" ht="54" customHeight="1">
      <c r="C28" s="163" t="s">
        <v>79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</row>
    <row r="29" spans="1:16">
      <c r="D29" s="165"/>
    </row>
    <row r="30" spans="1:16" ht="13.15">
      <c r="A30" s="160" t="s">
        <v>8</v>
      </c>
      <c r="B30" s="157" t="s">
        <v>81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2" spans="1:16" ht="17.649999999999999">
      <c r="B32" s="164" t="s">
        <v>82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</row>
    <row r="33" spans="1:16" ht="43.15" customHeight="1">
      <c r="C33" s="166" t="s">
        <v>78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</row>
    <row r="35" spans="1:16" ht="13.15">
      <c r="A35" s="160" t="s">
        <v>8</v>
      </c>
      <c r="B35" s="157" t="s">
        <v>80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</row>
  </sheetData>
  <sheetProtection algorithmName="SHA-512" hashValue="kbmLqOhpY6FTV3brYn4a7fREbfpwWWAQU9czxlujWZfGmp51XP8B/j0BQsRL7XusBeCr5fRvqqwcdjdJTvFv5w==" saltValue="PEncHYaG2M0H8m/5xmyExQ==" spinCount="100000" sheet="1" objects="1" scenarios="1" selectLockedCells="1" selectUnlockedCells="1"/>
  <mergeCells count="27">
    <mergeCell ref="B2:P2"/>
    <mergeCell ref="B35:P35"/>
    <mergeCell ref="B4:P4"/>
    <mergeCell ref="B1:P1"/>
    <mergeCell ref="B5:P5"/>
    <mergeCell ref="B26:P26"/>
    <mergeCell ref="C27:P27"/>
    <mergeCell ref="C28:P28"/>
    <mergeCell ref="B30:P30"/>
    <mergeCell ref="B32:P32"/>
    <mergeCell ref="C33:P33"/>
    <mergeCell ref="C19:P19"/>
    <mergeCell ref="C20:P20"/>
    <mergeCell ref="C21:P21"/>
    <mergeCell ref="B23:O23"/>
    <mergeCell ref="B24:P24"/>
    <mergeCell ref="D12:P12"/>
    <mergeCell ref="D13:P13"/>
    <mergeCell ref="D14:P14"/>
    <mergeCell ref="B16:P16"/>
    <mergeCell ref="C17:P17"/>
    <mergeCell ref="C18:P18"/>
    <mergeCell ref="B7:P7"/>
    <mergeCell ref="C8:P8"/>
    <mergeCell ref="C9:P9"/>
    <mergeCell ref="C10:P10"/>
    <mergeCell ref="D11:P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0"/>
  <sheetViews>
    <sheetView zoomScaleNormal="100" workbookViewId="0">
      <selection activeCell="F20" sqref="F20"/>
    </sheetView>
  </sheetViews>
  <sheetFormatPr defaultColWidth="9.140625" defaultRowHeight="12.75"/>
  <cols>
    <col min="1" max="1" width="9.140625" style="26"/>
    <col min="2" max="2" width="12.85546875" style="26" customWidth="1"/>
    <col min="3" max="3" width="61.5703125" style="85" customWidth="1"/>
    <col min="4" max="4" width="11.5703125" style="26" bestFit="1" customWidth="1"/>
    <col min="5" max="5" width="11.5703125" style="26" customWidth="1"/>
    <col min="6" max="6" width="11.5703125" style="26" bestFit="1" customWidth="1"/>
    <col min="7" max="7" width="12.85546875" style="26" bestFit="1" customWidth="1"/>
    <col min="8" max="16" width="9.140625" style="26"/>
    <col min="17" max="17" width="0" style="26" hidden="1" customWidth="1"/>
    <col min="18" max="16384" width="9.140625" style="26"/>
  </cols>
  <sheetData>
    <row r="2" spans="1:17" ht="13.15">
      <c r="A2" s="129" t="s">
        <v>28</v>
      </c>
      <c r="B2" s="130"/>
      <c r="C2" s="106" t="s">
        <v>96</v>
      </c>
    </row>
    <row r="3" spans="1:17" ht="13.15">
      <c r="A3" s="129" t="s">
        <v>29</v>
      </c>
      <c r="B3" s="130"/>
      <c r="C3" s="106" t="s">
        <v>97</v>
      </c>
    </row>
    <row r="4" spans="1:17" ht="13.15">
      <c r="A4" s="129" t="s">
        <v>65</v>
      </c>
      <c r="B4" s="129"/>
      <c r="C4" s="106" t="s">
        <v>66</v>
      </c>
      <c r="Q4" s="26" t="s">
        <v>62</v>
      </c>
    </row>
    <row r="5" spans="1:17" ht="13.15">
      <c r="A5" s="129" t="s">
        <v>61</v>
      </c>
      <c r="B5" s="129"/>
      <c r="C5" s="106" t="s">
        <v>62</v>
      </c>
      <c r="Q5" s="26" t="s">
        <v>63</v>
      </c>
    </row>
    <row r="6" spans="1:17" ht="13.15">
      <c r="A6" s="129" t="s">
        <v>60</v>
      </c>
      <c r="B6" s="129"/>
      <c r="C6" s="106">
        <v>18</v>
      </c>
      <c r="Q6" s="26" t="s">
        <v>64</v>
      </c>
    </row>
    <row r="7" spans="1:17" ht="13.5" thickBot="1">
      <c r="D7" s="126" t="s">
        <v>27</v>
      </c>
      <c r="E7" s="127"/>
      <c r="F7" s="128"/>
    </row>
    <row r="8" spans="1:17" ht="39.6" customHeight="1" thickTop="1" thickBot="1">
      <c r="B8" s="86" t="s">
        <v>5</v>
      </c>
      <c r="C8" s="87" t="s">
        <v>6</v>
      </c>
      <c r="D8" s="87" t="s">
        <v>19</v>
      </c>
      <c r="E8" s="88" t="s">
        <v>20</v>
      </c>
      <c r="F8" s="89" t="s">
        <v>21</v>
      </c>
      <c r="G8" s="90"/>
    </row>
    <row r="9" spans="1:17" ht="13.9" thickTop="1">
      <c r="B9" s="91">
        <v>1</v>
      </c>
      <c r="C9" s="3" t="s">
        <v>98</v>
      </c>
      <c r="D9" s="4">
        <v>96.2</v>
      </c>
      <c r="E9" s="5">
        <v>97.9</v>
      </c>
      <c r="F9" s="5">
        <v>112</v>
      </c>
      <c r="G9" s="92"/>
    </row>
    <row r="10" spans="1:17" ht="13.5">
      <c r="B10" s="93">
        <v>2</v>
      </c>
      <c r="C10" s="6" t="s">
        <v>99</v>
      </c>
      <c r="D10" s="7">
        <v>86.4</v>
      </c>
      <c r="E10" s="8">
        <v>87.2</v>
      </c>
      <c r="F10" s="8">
        <v>104.3</v>
      </c>
      <c r="G10" s="92"/>
    </row>
    <row r="11" spans="1:17" ht="13.5">
      <c r="B11" s="93">
        <v>3</v>
      </c>
      <c r="C11" s="6" t="s">
        <v>100</v>
      </c>
      <c r="D11" s="7">
        <v>80.3</v>
      </c>
      <c r="E11" s="8">
        <v>80.5</v>
      </c>
      <c r="F11" s="8">
        <v>94.3</v>
      </c>
      <c r="G11" s="92"/>
    </row>
    <row r="12" spans="1:17" ht="13.5">
      <c r="B12" s="93">
        <v>4</v>
      </c>
      <c r="C12" s="6" t="s">
        <v>101</v>
      </c>
      <c r="D12" s="7">
        <v>71.8</v>
      </c>
      <c r="E12" s="8">
        <v>64.3</v>
      </c>
      <c r="F12" s="8">
        <v>94.1</v>
      </c>
      <c r="G12" s="92"/>
    </row>
    <row r="13" spans="1:17" ht="13.5">
      <c r="B13" s="93">
        <v>5</v>
      </c>
      <c r="C13" s="6" t="s">
        <v>102</v>
      </c>
      <c r="D13" s="7">
        <v>93.8</v>
      </c>
      <c r="E13" s="8">
        <v>95.4</v>
      </c>
      <c r="F13" s="8">
        <v>111.1</v>
      </c>
      <c r="G13" s="92"/>
    </row>
    <row r="14" spans="1:17" ht="13.5">
      <c r="B14" s="93">
        <v>6</v>
      </c>
      <c r="C14" s="6"/>
      <c r="D14" s="7"/>
      <c r="E14" s="8"/>
      <c r="F14" s="8"/>
      <c r="G14" s="92"/>
    </row>
    <row r="15" spans="1:17" ht="13.5">
      <c r="B15" s="93">
        <v>7</v>
      </c>
      <c r="C15" s="6"/>
      <c r="D15" s="7"/>
      <c r="E15" s="8"/>
      <c r="F15" s="8"/>
      <c r="G15" s="92"/>
    </row>
    <row r="16" spans="1:17" ht="13.5">
      <c r="B16" s="93">
        <v>8</v>
      </c>
      <c r="C16" s="6"/>
      <c r="D16" s="7"/>
      <c r="E16" s="8"/>
      <c r="F16" s="8"/>
      <c r="G16" s="92"/>
    </row>
    <row r="17" spans="2:7" ht="13.5">
      <c r="B17" s="93">
        <v>9</v>
      </c>
      <c r="C17" s="6"/>
      <c r="D17" s="7"/>
      <c r="E17" s="8"/>
      <c r="F17" s="8"/>
      <c r="G17" s="92"/>
    </row>
    <row r="18" spans="2:7" ht="13.5">
      <c r="B18" s="93">
        <v>10</v>
      </c>
      <c r="C18" s="6"/>
      <c r="D18" s="7"/>
      <c r="E18" s="8"/>
      <c r="F18" s="8"/>
      <c r="G18" s="92"/>
    </row>
    <row r="19" spans="2:7" ht="13.5">
      <c r="B19" s="93">
        <v>11</v>
      </c>
      <c r="C19" s="6"/>
      <c r="D19" s="7"/>
      <c r="E19" s="8"/>
      <c r="F19" s="8"/>
      <c r="G19" s="92"/>
    </row>
    <row r="20" spans="2:7" ht="13.5">
      <c r="B20" s="93">
        <v>12</v>
      </c>
      <c r="C20" s="6"/>
      <c r="D20" s="7"/>
      <c r="E20" s="8"/>
      <c r="F20" s="8"/>
      <c r="G20" s="92"/>
    </row>
    <row r="21" spans="2:7" ht="13.5">
      <c r="B21" s="93">
        <v>13</v>
      </c>
      <c r="C21" s="6"/>
      <c r="D21" s="7"/>
      <c r="E21" s="8"/>
      <c r="F21" s="8"/>
      <c r="G21" s="92"/>
    </row>
    <row r="22" spans="2:7" ht="13.5">
      <c r="B22" s="93">
        <v>14</v>
      </c>
      <c r="C22" s="6"/>
      <c r="D22" s="7"/>
      <c r="E22" s="8"/>
      <c r="F22" s="8"/>
      <c r="G22" s="92"/>
    </row>
    <row r="23" spans="2:7" ht="13.5">
      <c r="B23" s="93">
        <v>15</v>
      </c>
      <c r="C23" s="6"/>
      <c r="D23" s="7"/>
      <c r="E23" s="8"/>
      <c r="F23" s="8"/>
      <c r="G23" s="92"/>
    </row>
    <row r="24" spans="2:7" ht="13.5">
      <c r="B24" s="93">
        <v>16</v>
      </c>
      <c r="C24" s="6"/>
      <c r="D24" s="7"/>
      <c r="E24" s="8"/>
      <c r="F24" s="8"/>
      <c r="G24" s="92"/>
    </row>
    <row r="25" spans="2:7" ht="13.5">
      <c r="B25" s="93">
        <v>17</v>
      </c>
      <c r="C25" s="6"/>
      <c r="D25" s="7"/>
      <c r="E25" s="8"/>
      <c r="F25" s="8"/>
      <c r="G25" s="92"/>
    </row>
    <row r="26" spans="2:7" ht="13.5">
      <c r="B26" s="93">
        <v>18</v>
      </c>
      <c r="C26" s="6"/>
      <c r="D26" s="7"/>
      <c r="E26" s="8"/>
      <c r="F26" s="8"/>
      <c r="G26" s="92"/>
    </row>
    <row r="27" spans="2:7" ht="13.5">
      <c r="B27" s="93">
        <v>19</v>
      </c>
      <c r="C27" s="6"/>
      <c r="D27" s="7"/>
      <c r="E27" s="8"/>
      <c r="F27" s="8"/>
      <c r="G27" s="92"/>
    </row>
    <row r="28" spans="2:7" ht="13.5">
      <c r="B28" s="93">
        <v>20</v>
      </c>
      <c r="C28" s="6"/>
      <c r="D28" s="7"/>
      <c r="E28" s="8"/>
      <c r="F28" s="8"/>
      <c r="G28" s="92"/>
    </row>
    <row r="29" spans="2:7" ht="13.5">
      <c r="B29" s="93">
        <v>21</v>
      </c>
      <c r="C29" s="6"/>
      <c r="D29" s="7"/>
      <c r="E29" s="8"/>
      <c r="F29" s="8"/>
      <c r="G29" s="92"/>
    </row>
    <row r="30" spans="2:7" ht="13.5">
      <c r="B30" s="93">
        <v>22</v>
      </c>
      <c r="C30" s="6"/>
      <c r="D30" s="7"/>
      <c r="E30" s="8"/>
      <c r="F30" s="8"/>
      <c r="G30" s="92"/>
    </row>
    <row r="31" spans="2:7" ht="13.5">
      <c r="B31" s="93">
        <v>23</v>
      </c>
      <c r="C31" s="6"/>
      <c r="D31" s="7"/>
      <c r="E31" s="8"/>
      <c r="F31" s="8"/>
      <c r="G31" s="92"/>
    </row>
    <row r="32" spans="2:7" ht="13.5">
      <c r="B32" s="93">
        <v>24</v>
      </c>
      <c r="C32" s="6"/>
      <c r="D32" s="7"/>
      <c r="E32" s="8"/>
      <c r="F32" s="8"/>
      <c r="G32" s="92"/>
    </row>
    <row r="33" spans="2:7" ht="13.5">
      <c r="B33" s="93">
        <v>25</v>
      </c>
      <c r="C33" s="6"/>
      <c r="D33" s="7"/>
      <c r="E33" s="8"/>
      <c r="F33" s="8"/>
      <c r="G33" s="92"/>
    </row>
    <row r="34" spans="2:7" ht="13.5">
      <c r="B34" s="93">
        <v>26</v>
      </c>
      <c r="C34" s="6"/>
      <c r="D34" s="7"/>
      <c r="E34" s="8"/>
      <c r="F34" s="8"/>
      <c r="G34" s="92"/>
    </row>
    <row r="35" spans="2:7" ht="13.5">
      <c r="B35" s="93">
        <v>27</v>
      </c>
      <c r="C35" s="6"/>
      <c r="D35" s="7"/>
      <c r="E35" s="8"/>
      <c r="F35" s="8"/>
      <c r="G35" s="92"/>
    </row>
    <row r="36" spans="2:7" ht="13.5">
      <c r="B36" s="93">
        <v>28</v>
      </c>
      <c r="C36" s="6"/>
      <c r="D36" s="7"/>
      <c r="E36" s="8"/>
      <c r="F36" s="8"/>
      <c r="G36" s="92"/>
    </row>
    <row r="37" spans="2:7" ht="13.5">
      <c r="B37" s="93">
        <v>29</v>
      </c>
      <c r="C37" s="6"/>
      <c r="D37" s="7"/>
      <c r="E37" s="8"/>
      <c r="F37" s="8"/>
      <c r="G37" s="92"/>
    </row>
    <row r="38" spans="2:7" ht="13.5">
      <c r="B38" s="93">
        <v>30</v>
      </c>
      <c r="C38" s="6"/>
      <c r="D38" s="7"/>
      <c r="E38" s="8"/>
      <c r="F38" s="8"/>
      <c r="G38" s="92"/>
    </row>
    <row r="39" spans="2:7" ht="13.5">
      <c r="B39" s="93">
        <v>31</v>
      </c>
      <c r="C39" s="9"/>
      <c r="D39" s="10"/>
      <c r="E39" s="11"/>
      <c r="F39" s="11"/>
      <c r="G39" s="92"/>
    </row>
    <row r="40" spans="2:7" ht="13.5">
      <c r="B40" s="93">
        <v>32</v>
      </c>
      <c r="C40" s="9"/>
      <c r="D40" s="10"/>
      <c r="E40" s="12"/>
      <c r="F40" s="11"/>
      <c r="G40" s="92"/>
    </row>
    <row r="41" spans="2:7" ht="13.5">
      <c r="B41" s="93">
        <v>33</v>
      </c>
      <c r="C41" s="9"/>
      <c r="D41" s="10"/>
      <c r="E41" s="12"/>
      <c r="F41" s="11"/>
      <c r="G41" s="92"/>
    </row>
    <row r="42" spans="2:7" ht="13.5">
      <c r="B42" s="93">
        <v>34</v>
      </c>
      <c r="C42" s="9"/>
      <c r="D42" s="10"/>
      <c r="E42" s="12"/>
      <c r="F42" s="11"/>
      <c r="G42" s="92"/>
    </row>
    <row r="43" spans="2:7" ht="13.5">
      <c r="B43" s="93">
        <v>35</v>
      </c>
      <c r="C43" s="9"/>
      <c r="D43" s="10"/>
      <c r="E43" s="12"/>
      <c r="F43" s="11"/>
      <c r="G43" s="92"/>
    </row>
    <row r="44" spans="2:7" ht="13.5">
      <c r="B44" s="93">
        <v>36</v>
      </c>
      <c r="C44" s="9"/>
      <c r="D44" s="10"/>
      <c r="E44" s="12"/>
      <c r="F44" s="11"/>
      <c r="G44" s="92"/>
    </row>
    <row r="45" spans="2:7" ht="13.5">
      <c r="B45" s="93">
        <v>37</v>
      </c>
      <c r="C45" s="9"/>
      <c r="D45" s="10"/>
      <c r="E45" s="12"/>
      <c r="F45" s="11"/>
      <c r="G45" s="92"/>
    </row>
    <row r="46" spans="2:7" ht="13.5">
      <c r="B46" s="93">
        <v>38</v>
      </c>
      <c r="C46" s="9"/>
      <c r="D46" s="10"/>
      <c r="E46" s="12"/>
      <c r="F46" s="11"/>
      <c r="G46" s="92"/>
    </row>
    <row r="47" spans="2:7" ht="13.5">
      <c r="B47" s="93">
        <v>39</v>
      </c>
      <c r="C47" s="9"/>
      <c r="D47" s="10"/>
      <c r="E47" s="12"/>
      <c r="F47" s="11"/>
      <c r="G47" s="92"/>
    </row>
    <row r="48" spans="2:7" ht="13.5">
      <c r="B48" s="93">
        <v>40</v>
      </c>
      <c r="C48" s="9"/>
      <c r="D48" s="10"/>
      <c r="E48" s="12"/>
      <c r="F48" s="11"/>
      <c r="G48" s="92"/>
    </row>
    <row r="49" spans="2:7" ht="13.5">
      <c r="B49" s="93">
        <v>41</v>
      </c>
      <c r="C49" s="9"/>
      <c r="D49" s="10"/>
      <c r="E49" s="12"/>
      <c r="F49" s="11"/>
      <c r="G49" s="92"/>
    </row>
    <row r="50" spans="2:7" ht="13.5">
      <c r="B50" s="93">
        <v>42</v>
      </c>
      <c r="C50" s="9"/>
      <c r="D50" s="10"/>
      <c r="E50" s="12"/>
      <c r="F50" s="11"/>
      <c r="G50" s="92"/>
    </row>
    <row r="51" spans="2:7" ht="13.5">
      <c r="B51" s="93">
        <v>43</v>
      </c>
      <c r="C51" s="9"/>
      <c r="D51" s="10"/>
      <c r="E51" s="12"/>
      <c r="F51" s="11"/>
      <c r="G51" s="92"/>
    </row>
    <row r="52" spans="2:7" ht="13.5">
      <c r="B52" s="93">
        <v>44</v>
      </c>
      <c r="C52" s="9"/>
      <c r="D52" s="10"/>
      <c r="E52" s="12"/>
      <c r="F52" s="11"/>
      <c r="G52" s="92"/>
    </row>
    <row r="53" spans="2:7" ht="13.5">
      <c r="B53" s="93">
        <v>45</v>
      </c>
      <c r="C53" s="9"/>
      <c r="D53" s="10"/>
      <c r="E53" s="12"/>
      <c r="F53" s="11"/>
      <c r="G53" s="92"/>
    </row>
    <row r="54" spans="2:7" ht="13.5">
      <c r="B54" s="93">
        <v>46</v>
      </c>
      <c r="C54" s="9"/>
      <c r="D54" s="10"/>
      <c r="E54" s="12"/>
      <c r="F54" s="11"/>
      <c r="G54" s="92"/>
    </row>
    <row r="55" spans="2:7" ht="13.5">
      <c r="B55" s="93">
        <v>47</v>
      </c>
      <c r="C55" s="9"/>
      <c r="D55" s="10"/>
      <c r="E55" s="12"/>
      <c r="F55" s="11"/>
      <c r="G55" s="92"/>
    </row>
    <row r="56" spans="2:7" ht="13.5">
      <c r="B56" s="93">
        <v>48</v>
      </c>
      <c r="C56" s="9"/>
      <c r="D56" s="10"/>
      <c r="E56" s="12"/>
      <c r="F56" s="11"/>
      <c r="G56" s="92"/>
    </row>
    <row r="57" spans="2:7" ht="13.5">
      <c r="B57" s="93">
        <v>49</v>
      </c>
      <c r="C57" s="9"/>
      <c r="D57" s="10"/>
      <c r="E57" s="12"/>
      <c r="F57" s="11"/>
      <c r="G57" s="92"/>
    </row>
    <row r="58" spans="2:7" ht="13.5">
      <c r="B58" s="93">
        <v>50</v>
      </c>
      <c r="C58" s="9"/>
      <c r="D58" s="10"/>
      <c r="E58" s="12"/>
      <c r="F58" s="11"/>
      <c r="G58" s="92"/>
    </row>
    <row r="59" spans="2:7" ht="13.5">
      <c r="B59" s="93">
        <v>51</v>
      </c>
      <c r="C59" s="9"/>
      <c r="D59" s="10"/>
      <c r="E59" s="12"/>
      <c r="F59" s="11"/>
      <c r="G59" s="92"/>
    </row>
    <row r="60" spans="2:7" ht="13.5">
      <c r="B60" s="93">
        <v>52</v>
      </c>
      <c r="C60" s="9"/>
      <c r="D60" s="10"/>
      <c r="E60" s="12"/>
      <c r="F60" s="11"/>
      <c r="G60" s="92"/>
    </row>
    <row r="61" spans="2:7" ht="13.5">
      <c r="B61" s="93">
        <v>53</v>
      </c>
      <c r="C61" s="9"/>
      <c r="D61" s="10"/>
      <c r="E61" s="12"/>
      <c r="F61" s="11"/>
      <c r="G61" s="92"/>
    </row>
    <row r="62" spans="2:7" ht="13.5">
      <c r="B62" s="93">
        <v>54</v>
      </c>
      <c r="C62" s="9"/>
      <c r="D62" s="10"/>
      <c r="E62" s="12"/>
      <c r="F62" s="11"/>
      <c r="G62" s="92"/>
    </row>
    <row r="63" spans="2:7" ht="13.5">
      <c r="B63" s="93">
        <v>55</v>
      </c>
      <c r="C63" s="9"/>
      <c r="D63" s="10"/>
      <c r="E63" s="12"/>
      <c r="F63" s="11"/>
      <c r="G63" s="92"/>
    </row>
    <row r="64" spans="2:7" ht="13.5">
      <c r="B64" s="93">
        <v>56</v>
      </c>
      <c r="C64" s="9"/>
      <c r="D64" s="10"/>
      <c r="E64" s="12"/>
      <c r="F64" s="11"/>
      <c r="G64" s="92"/>
    </row>
    <row r="65" spans="2:7" ht="13.5">
      <c r="B65" s="93">
        <v>57</v>
      </c>
      <c r="C65" s="9"/>
      <c r="D65" s="10"/>
      <c r="E65" s="12"/>
      <c r="F65" s="11"/>
      <c r="G65" s="92"/>
    </row>
    <row r="66" spans="2:7" ht="13.5">
      <c r="B66" s="93">
        <v>58</v>
      </c>
      <c r="C66" s="9"/>
      <c r="D66" s="10"/>
      <c r="E66" s="12"/>
      <c r="F66" s="11"/>
      <c r="G66" s="92"/>
    </row>
    <row r="67" spans="2:7" ht="13.5">
      <c r="B67" s="93">
        <v>59</v>
      </c>
      <c r="C67" s="9"/>
      <c r="D67" s="10"/>
      <c r="E67" s="12"/>
      <c r="F67" s="11"/>
      <c r="G67" s="92"/>
    </row>
    <row r="68" spans="2:7" ht="13.5">
      <c r="B68" s="93">
        <v>60</v>
      </c>
      <c r="C68" s="9"/>
      <c r="D68" s="10"/>
      <c r="E68" s="12"/>
      <c r="F68" s="11"/>
      <c r="G68" s="92"/>
    </row>
    <row r="69" spans="2:7" ht="13.9" thickBot="1">
      <c r="B69" s="94">
        <v>61</v>
      </c>
      <c r="C69" s="13"/>
      <c r="D69" s="14"/>
      <c r="E69" s="15"/>
      <c r="F69" s="16"/>
      <c r="G69" s="92"/>
    </row>
    <row r="70" spans="2:7" ht="13.15" thickTop="1"/>
  </sheetData>
  <sheetProtection algorithmName="SHA-512" hashValue="aRm0MLgoSc8PdCkK2FTBnCVb3NP5jCandryuNIraL6WUswTQRE0daiMhDHW1ytRMOTInWcUtiwq0icSkm1dEbA==" saltValue="BILF3WKDGAhHgae9XHFAUw==" spinCount="100000" sheet="1" objects="1" scenarios="1" selectLockedCells="1"/>
  <dataConsolidate/>
  <mergeCells count="6">
    <mergeCell ref="D7:F7"/>
    <mergeCell ref="A2:B2"/>
    <mergeCell ref="A3:B3"/>
    <mergeCell ref="A5:B5"/>
    <mergeCell ref="A6:B6"/>
    <mergeCell ref="A4:B4"/>
  </mergeCells>
  <dataValidations count="1">
    <dataValidation type="list" allowBlank="1" showInputMessage="1" showErrorMessage="1" sqref="C5" xr:uid="{5850FABE-ECC3-4815-AAEA-7C3EFBAB0A9E}">
      <formula1>otoprotettori</formula1>
    </dataValidation>
  </dataValidations>
  <pageMargins left="0.7" right="0.7" top="0.75" bottom="0.75" header="0.3" footer="0.3"/>
  <pageSetup paperSize="9"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1"/>
  <sheetViews>
    <sheetView workbookViewId="0">
      <selection activeCell="D7" sqref="D7"/>
    </sheetView>
  </sheetViews>
  <sheetFormatPr defaultColWidth="8.85546875" defaultRowHeight="12.4"/>
  <cols>
    <col min="1" max="1" width="4.35546875" customWidth="1"/>
    <col min="2" max="2" width="10.35546875" style="2" customWidth="1"/>
    <col min="3" max="3" width="8.5703125" customWidth="1"/>
    <col min="4" max="4" width="10.5703125" customWidth="1"/>
    <col min="5" max="5" width="8.78515625" bestFit="1" customWidth="1"/>
    <col min="6" max="6" width="10.140625" bestFit="1" customWidth="1"/>
    <col min="7" max="7" width="10.42578125" bestFit="1" customWidth="1"/>
    <col min="8" max="8" width="8.85546875" customWidth="1"/>
    <col min="9" max="9" width="12" hidden="1" customWidth="1"/>
    <col min="10" max="10" width="10.140625" hidden="1" customWidth="1"/>
    <col min="11" max="11" width="12" hidden="1" customWidth="1"/>
    <col min="12" max="12" width="5.78515625" customWidth="1"/>
    <col min="13" max="13" width="2.78515625" customWidth="1"/>
    <col min="14" max="15" width="15.78515625" customWidth="1"/>
    <col min="16" max="16" width="2.78515625" customWidth="1"/>
    <col min="17" max="17" width="5.78515625" customWidth="1"/>
    <col min="18" max="18" width="8.85546875" hidden="1" customWidth="1"/>
    <col min="19" max="19" width="12.35546875" hidden="1" customWidth="1"/>
    <col min="20" max="21" width="12" hidden="1" customWidth="1"/>
    <col min="22" max="24" width="8.85546875" hidden="1" customWidth="1"/>
    <col min="25" max="25" width="11.85546875" hidden="1" customWidth="1"/>
    <col min="26" max="26" width="8.85546875" hidden="1" customWidth="1"/>
    <col min="27" max="27" width="12" hidden="1" customWidth="1"/>
  </cols>
  <sheetData>
    <row r="1" spans="1:34" ht="9" customHeight="1" thickBot="1">
      <c r="A1" s="28"/>
    </row>
    <row r="2" spans="1:34" ht="56.45" customHeight="1" thickBot="1">
      <c r="B2" s="131" t="s">
        <v>51</v>
      </c>
      <c r="C2" s="132"/>
      <c r="D2" s="132"/>
      <c r="E2" s="132"/>
      <c r="F2" s="132"/>
      <c r="G2" s="132"/>
      <c r="H2" s="132"/>
      <c r="I2" s="132"/>
      <c r="J2" s="132"/>
      <c r="K2" s="132"/>
      <c r="L2" s="80"/>
      <c r="M2" s="136" t="s">
        <v>93</v>
      </c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4" ht="12.75" thickBot="1"/>
    <row r="4" spans="1:34" ht="12.75">
      <c r="B4" s="29"/>
      <c r="C4" s="30"/>
      <c r="D4" s="30"/>
      <c r="E4" s="30"/>
      <c r="F4" s="30"/>
      <c r="G4" s="30"/>
      <c r="H4" s="30"/>
      <c r="I4" s="30"/>
      <c r="J4" s="61"/>
      <c r="K4" s="30"/>
      <c r="L4" s="30"/>
      <c r="M4" s="31"/>
      <c r="N4" s="32"/>
      <c r="O4" s="32"/>
      <c r="P4" s="33"/>
      <c r="Q4" s="61"/>
      <c r="R4" s="100"/>
      <c r="S4" s="30"/>
      <c r="T4" s="30"/>
      <c r="U4" s="30"/>
      <c r="V4" s="30"/>
      <c r="W4" s="30"/>
      <c r="X4" s="30"/>
      <c r="Y4" s="30"/>
      <c r="Z4" s="30"/>
      <c r="AA4" s="61"/>
      <c r="AB4" s="80"/>
    </row>
    <row r="5" spans="1:34" s="36" customFormat="1" ht="15.75">
      <c r="A5" s="20"/>
      <c r="B5" s="21" t="s">
        <v>0</v>
      </c>
      <c r="C5" s="22" t="s">
        <v>33</v>
      </c>
      <c r="D5" s="23" t="s">
        <v>32</v>
      </c>
      <c r="E5" s="23" t="s">
        <v>34</v>
      </c>
      <c r="F5" s="23" t="s">
        <v>35</v>
      </c>
      <c r="G5" s="23" t="s">
        <v>36</v>
      </c>
      <c r="H5" s="23" t="s">
        <v>30</v>
      </c>
      <c r="I5" s="24" t="s">
        <v>1</v>
      </c>
      <c r="J5" s="97" t="s">
        <v>31</v>
      </c>
      <c r="K5" s="24" t="s">
        <v>37</v>
      </c>
      <c r="L5" s="25"/>
      <c r="M5" s="34"/>
      <c r="N5" s="135" t="s">
        <v>2</v>
      </c>
      <c r="O5" s="135"/>
      <c r="P5" s="35"/>
      <c r="Q5" s="104"/>
      <c r="R5" s="101" t="s">
        <v>38</v>
      </c>
      <c r="S5" s="23" t="s">
        <v>39</v>
      </c>
      <c r="T5" s="23" t="s">
        <v>40</v>
      </c>
      <c r="U5" s="23" t="s">
        <v>41</v>
      </c>
      <c r="V5" s="23"/>
      <c r="W5" s="23" t="s">
        <v>48</v>
      </c>
      <c r="X5" s="23" t="s">
        <v>47</v>
      </c>
      <c r="Y5" s="62" t="s">
        <v>49</v>
      </c>
      <c r="Z5" s="23"/>
      <c r="AA5" s="63"/>
      <c r="AB5" s="23"/>
      <c r="AC5" s="23"/>
      <c r="AD5" s="23"/>
      <c r="AE5" s="23"/>
      <c r="AF5" s="23"/>
      <c r="AG5" s="23"/>
      <c r="AH5" s="23"/>
    </row>
    <row r="6" spans="1:34" ht="12.75">
      <c r="B6" s="37"/>
      <c r="D6" s="2"/>
      <c r="J6" s="65"/>
      <c r="M6" s="38"/>
      <c r="N6" s="26"/>
      <c r="O6" s="26"/>
      <c r="P6" s="39"/>
      <c r="Q6" s="65"/>
      <c r="R6" s="80"/>
      <c r="S6" s="64"/>
      <c r="U6" s="64"/>
      <c r="V6" s="64"/>
      <c r="W6" s="64"/>
      <c r="AA6" s="65"/>
    </row>
    <row r="7" spans="1:34" ht="14.65">
      <c r="B7" s="81">
        <v>1</v>
      </c>
      <c r="C7" s="66">
        <f>IF(B7="","",VLOOKUP(B7,'1-Elenco misure'!$B$9:$F$69,4))</f>
        <v>97.9</v>
      </c>
      <c r="D7" s="67">
        <v>5</v>
      </c>
      <c r="E7" s="40">
        <f t="shared" ref="E7:E39" si="0">IF(B7="","",$O$10)</f>
        <v>25</v>
      </c>
      <c r="F7" s="27">
        <v>4</v>
      </c>
      <c r="G7" s="27">
        <v>6</v>
      </c>
      <c r="H7" s="41">
        <f>IF(B7="","",D7/E7)</f>
        <v>0.2</v>
      </c>
      <c r="I7" s="18">
        <f>IF(B7="","",10^(0.1*C7))</f>
        <v>6165950018.6148586</v>
      </c>
      <c r="J7" s="98">
        <f>IF(B7="","",10*LOG(I7)+10*LOG(H7))</f>
        <v>90.910299956639847</v>
      </c>
      <c r="K7" s="95">
        <f>IF(B7="","",10^(0.1*J7))</f>
        <v>1233190003.7229815</v>
      </c>
      <c r="M7" s="38"/>
      <c r="N7" s="42" t="s">
        <v>42</v>
      </c>
      <c r="O7" s="43">
        <f>10*LOG(SUM(K7:K39))</f>
        <v>93.127281023809857</v>
      </c>
      <c r="P7" s="39"/>
      <c r="Q7" s="65"/>
      <c r="R7" s="102">
        <f>IF(B7="","",(D7/E7)*10^(0.1*(C7-$O$7)))</f>
        <v>0.60020815695606489</v>
      </c>
      <c r="S7" s="18">
        <f>IF(B7="","",IF(C7&lt;80,0,1.5))</f>
        <v>1.5</v>
      </c>
      <c r="T7" s="18">
        <f>IF(B7="","",$O$16)</f>
        <v>0.7</v>
      </c>
      <c r="U7" s="18">
        <f>IF(B7="","",1)</f>
        <v>1</v>
      </c>
      <c r="V7" s="18">
        <f>IF(B7="","",R7^2*(S7^2+T7^2+U7^2))</f>
        <v>1.3473343704704699</v>
      </c>
      <c r="W7" s="44">
        <f>IF(B7="","",4.34*(R7/D7))</f>
        <v>0.52098068023786426</v>
      </c>
      <c r="X7" s="18">
        <f t="shared" ref="X7:X39" si="1">IF(B7="","",SQRT(0.5*Y7))</f>
        <v>1</v>
      </c>
      <c r="Y7" s="45">
        <f>IF(B7="","",(G7-D7)^2+(F7-D7)^2)</f>
        <v>2</v>
      </c>
      <c r="Z7" s="18">
        <f>IF(B7="","",(W7*X7)^2)</f>
        <v>0.27142086918110775</v>
      </c>
      <c r="AA7" s="68">
        <f>IF(B7="","",V7+Z7)</f>
        <v>1.6187552396515776</v>
      </c>
    </row>
    <row r="8" spans="1:34" ht="13.15" thickBot="1">
      <c r="B8" s="81">
        <v>2</v>
      </c>
      <c r="C8" s="66">
        <f>IF(B8="","",VLOOKUP(B8,'1-Elenco misure'!$B$9:$F$69,4))</f>
        <v>87.2</v>
      </c>
      <c r="D8" s="67">
        <v>5</v>
      </c>
      <c r="E8" s="40">
        <f t="shared" si="0"/>
        <v>25</v>
      </c>
      <c r="F8" s="27">
        <v>4</v>
      </c>
      <c r="G8" s="27">
        <v>6</v>
      </c>
      <c r="H8" s="41">
        <f t="shared" ref="H8:H39" si="2">IF(B8="","",D8/E8)</f>
        <v>0.2</v>
      </c>
      <c r="I8" s="18">
        <f t="shared" ref="I8:I39" si="3">IF(B8="","",10^(0.1*C8))</f>
        <v>524807460.24977362</v>
      </c>
      <c r="J8" s="98">
        <f t="shared" ref="J8:J39" si="4">IF(B8="","",10*LOG(I8)+10*LOG(H8))</f>
        <v>80.210299956639815</v>
      </c>
      <c r="K8" s="95">
        <f t="shared" ref="K8:K39" si="5">IF(B8="","",10^(0.1*J8))</f>
        <v>104961492.0499548</v>
      </c>
      <c r="M8" s="46"/>
      <c r="N8" s="47"/>
      <c r="O8" s="47"/>
      <c r="P8" s="48"/>
      <c r="Q8" s="65"/>
      <c r="R8" s="102">
        <f t="shared" ref="R8:R39" si="6">IF(B8="","",(D8/E8)*10^(0.1*(C8-$O$7)))</f>
        <v>5.108599932246486E-2</v>
      </c>
      <c r="S8" s="18">
        <f t="shared" ref="S8:S39" si="7">IF(B8="","",IF(C8&lt;80,0,1.5))</f>
        <v>1.5</v>
      </c>
      <c r="T8" s="18">
        <f t="shared" ref="T8:T39" si="8">IF(B8="","",$O$16)</f>
        <v>0.7</v>
      </c>
      <c r="U8" s="18">
        <f t="shared" ref="U8:U39" si="9">IF(B8="","",1)</f>
        <v>1</v>
      </c>
      <c r="V8" s="18">
        <f t="shared" ref="V8:V39" si="10">IF(B8="","",R8^2*(S8^2+T8^2+U8^2))</f>
        <v>9.7605746821380519E-3</v>
      </c>
      <c r="W8" s="44">
        <f t="shared" ref="W8:W39" si="11">IF(B8="","",4.34*(R8/D8))</f>
        <v>4.4342647411899493E-2</v>
      </c>
      <c r="X8" s="18">
        <f t="shared" si="1"/>
        <v>1</v>
      </c>
      <c r="Y8" s="45">
        <f t="shared" ref="Y8:Y39" si="12">IF(B8="","",(G8-D8)^2+(F8-D8)^2)</f>
        <v>2</v>
      </c>
      <c r="Z8" s="18">
        <f t="shared" ref="Z8:Z39" si="13">IF(B8="","",(W8*X8)^2)</f>
        <v>1.9662703794960366E-3</v>
      </c>
      <c r="AA8" s="68">
        <f t="shared" ref="AA8:AA39" si="14">IF(B8="","",V8+Z8)</f>
        <v>1.1726845061634088E-2</v>
      </c>
    </row>
    <row r="9" spans="1:34" ht="13.15" thickBot="1">
      <c r="B9" s="81">
        <v>3</v>
      </c>
      <c r="C9" s="66">
        <f>IF(B9="","",VLOOKUP(B9,'1-Elenco misure'!$B$9:$F$69,4))</f>
        <v>80.5</v>
      </c>
      <c r="D9" s="67">
        <v>5</v>
      </c>
      <c r="E9" s="40">
        <f t="shared" si="0"/>
        <v>25</v>
      </c>
      <c r="F9" s="27">
        <v>4</v>
      </c>
      <c r="G9" s="27">
        <v>6</v>
      </c>
      <c r="H9" s="41">
        <f t="shared" si="2"/>
        <v>0.2</v>
      </c>
      <c r="I9" s="18">
        <f t="shared" si="3"/>
        <v>112201845.43019688</v>
      </c>
      <c r="J9" s="98">
        <f t="shared" si="4"/>
        <v>73.510299956639841</v>
      </c>
      <c r="K9" s="95">
        <f t="shared" si="5"/>
        <v>22440369.086039472</v>
      </c>
      <c r="M9" s="49"/>
      <c r="N9" s="49"/>
      <c r="O9" s="49"/>
      <c r="P9" s="49"/>
      <c r="Q9" s="65"/>
      <c r="R9" s="102">
        <f t="shared" si="6"/>
        <v>1.0921992985576648E-2</v>
      </c>
      <c r="S9" s="18">
        <f t="shared" si="7"/>
        <v>1.5</v>
      </c>
      <c r="T9" s="18">
        <f t="shared" si="8"/>
        <v>0.7</v>
      </c>
      <c r="U9" s="18">
        <f t="shared" si="9"/>
        <v>1</v>
      </c>
      <c r="V9" s="18">
        <f t="shared" si="10"/>
        <v>4.4614434110592578E-4</v>
      </c>
      <c r="W9" s="44">
        <f t="shared" si="11"/>
        <v>9.4802899114805293E-3</v>
      </c>
      <c r="X9" s="18">
        <f t="shared" si="1"/>
        <v>1</v>
      </c>
      <c r="Y9" s="45">
        <f t="shared" si="12"/>
        <v>2</v>
      </c>
      <c r="Z9" s="18">
        <f t="shared" si="13"/>
        <v>8.9875896805719505E-5</v>
      </c>
      <c r="AA9" s="68">
        <f t="shared" si="14"/>
        <v>5.3602023791164525E-4</v>
      </c>
    </row>
    <row r="10" spans="1:34" ht="13.5" thickBot="1">
      <c r="B10" s="81">
        <v>4</v>
      </c>
      <c r="C10" s="66">
        <f>IF(B10="","",VLOOKUP(B10,'1-Elenco misure'!$B$9:$F$69,4))</f>
        <v>64.3</v>
      </c>
      <c r="D10" s="67">
        <v>5</v>
      </c>
      <c r="E10" s="40">
        <f t="shared" si="0"/>
        <v>25</v>
      </c>
      <c r="F10" s="27">
        <v>4</v>
      </c>
      <c r="G10" s="27">
        <v>6</v>
      </c>
      <c r="H10" s="41">
        <f t="shared" si="2"/>
        <v>0.2</v>
      </c>
      <c r="I10" s="18">
        <f t="shared" si="3"/>
        <v>2691534.8039269177</v>
      </c>
      <c r="J10" s="98">
        <f t="shared" si="4"/>
        <v>57.310299956639824</v>
      </c>
      <c r="K10" s="95">
        <f t="shared" si="5"/>
        <v>538306.96078538592</v>
      </c>
      <c r="M10" s="50"/>
      <c r="N10" s="51" t="s">
        <v>3</v>
      </c>
      <c r="O10" s="52">
        <f>SUM(D7:D39)</f>
        <v>25</v>
      </c>
      <c r="P10" s="53"/>
      <c r="Q10" s="65"/>
      <c r="R10" s="102">
        <f t="shared" si="6"/>
        <v>2.6200036315101211E-4</v>
      </c>
      <c r="S10" s="18">
        <f t="shared" si="7"/>
        <v>0</v>
      </c>
      <c r="T10" s="18">
        <f t="shared" si="8"/>
        <v>0.7</v>
      </c>
      <c r="U10" s="18">
        <f t="shared" si="9"/>
        <v>1</v>
      </c>
      <c r="V10" s="18">
        <f t="shared" si="10"/>
        <v>1.0227984353398071E-7</v>
      </c>
      <c r="W10" s="44">
        <f t="shared" si="11"/>
        <v>2.2741631521507852E-4</v>
      </c>
      <c r="X10" s="18">
        <f t="shared" si="1"/>
        <v>1</v>
      </c>
      <c r="Y10" s="45">
        <f t="shared" si="12"/>
        <v>2</v>
      </c>
      <c r="Z10" s="18">
        <f t="shared" si="13"/>
        <v>5.1718180426003956E-8</v>
      </c>
      <c r="AA10" s="68">
        <f t="shared" si="14"/>
        <v>1.5399802395998466E-7</v>
      </c>
    </row>
    <row r="11" spans="1:34" ht="13.15" thickBot="1">
      <c r="B11" s="81">
        <v>5</v>
      </c>
      <c r="C11" s="66">
        <f>IF(B11="","",VLOOKUP(B11,'1-Elenco misure'!$B$9:$F$69,4))</f>
        <v>95.4</v>
      </c>
      <c r="D11" s="67">
        <v>5</v>
      </c>
      <c r="E11" s="40">
        <f t="shared" si="0"/>
        <v>25</v>
      </c>
      <c r="F11" s="27">
        <v>4</v>
      </c>
      <c r="G11" s="27">
        <v>6</v>
      </c>
      <c r="H11" s="41">
        <f t="shared" si="2"/>
        <v>0.2</v>
      </c>
      <c r="I11" s="18">
        <f t="shared" si="3"/>
        <v>3467368504.5253329</v>
      </c>
      <c r="J11" s="98">
        <f t="shared" si="4"/>
        <v>88.410299956639847</v>
      </c>
      <c r="K11" s="95">
        <f t="shared" si="5"/>
        <v>693473700.90507209</v>
      </c>
      <c r="M11" s="26"/>
      <c r="N11" s="69"/>
      <c r="O11" s="26"/>
      <c r="P11" s="26"/>
      <c r="Q11" s="65"/>
      <c r="R11" s="102">
        <f t="shared" si="6"/>
        <v>0.33752185037273058</v>
      </c>
      <c r="S11" s="18">
        <f t="shared" si="7"/>
        <v>1.5</v>
      </c>
      <c r="T11" s="18">
        <f t="shared" si="8"/>
        <v>0.7</v>
      </c>
      <c r="U11" s="18">
        <f t="shared" si="9"/>
        <v>1</v>
      </c>
      <c r="V11" s="18">
        <f t="shared" si="10"/>
        <v>0.4260645380515794</v>
      </c>
      <c r="W11" s="44">
        <f t="shared" si="11"/>
        <v>0.29296896612353013</v>
      </c>
      <c r="X11" s="18">
        <f t="shared" si="1"/>
        <v>1</v>
      </c>
      <c r="Y11" s="45">
        <f t="shared" si="12"/>
        <v>2</v>
      </c>
      <c r="Z11" s="18">
        <f t="shared" si="13"/>
        <v>8.5830815111490141E-2</v>
      </c>
      <c r="AA11" s="68">
        <f t="shared" si="14"/>
        <v>0.51189535316306956</v>
      </c>
    </row>
    <row r="12" spans="1:34" ht="13.5" thickBot="1">
      <c r="B12" s="81"/>
      <c r="C12" s="66" t="str">
        <f>IF(B12="","",VLOOKUP(B12,'1-Elenco misure'!$B$9:$F$69,4))</f>
        <v/>
      </c>
      <c r="D12" s="67"/>
      <c r="E12" s="40" t="str">
        <f t="shared" si="0"/>
        <v/>
      </c>
      <c r="F12" s="27"/>
      <c r="G12" s="27"/>
      <c r="H12" s="41" t="str">
        <f t="shared" si="2"/>
        <v/>
      </c>
      <c r="I12" s="18" t="str">
        <f t="shared" si="3"/>
        <v/>
      </c>
      <c r="J12" s="98" t="str">
        <f t="shared" si="4"/>
        <v/>
      </c>
      <c r="K12" s="95" t="str">
        <f t="shared" si="5"/>
        <v/>
      </c>
      <c r="M12" s="50"/>
      <c r="N12" s="51" t="s">
        <v>4</v>
      </c>
      <c r="O12" s="52">
        <v>100</v>
      </c>
      <c r="P12" s="53"/>
      <c r="Q12" s="65"/>
      <c r="R12" s="102" t="str">
        <f t="shared" si="6"/>
        <v/>
      </c>
      <c r="S12" s="18" t="str">
        <f t="shared" si="7"/>
        <v/>
      </c>
      <c r="T12" s="18" t="str">
        <f t="shared" si="8"/>
        <v/>
      </c>
      <c r="U12" s="18" t="str">
        <f t="shared" si="9"/>
        <v/>
      </c>
      <c r="V12" s="18" t="str">
        <f t="shared" si="10"/>
        <v/>
      </c>
      <c r="W12" s="44" t="str">
        <f t="shared" si="11"/>
        <v/>
      </c>
      <c r="X12" s="18" t="str">
        <f t="shared" si="1"/>
        <v/>
      </c>
      <c r="Y12" s="45" t="str">
        <f t="shared" si="12"/>
        <v/>
      </c>
      <c r="Z12" s="18" t="str">
        <f t="shared" si="13"/>
        <v/>
      </c>
      <c r="AA12" s="68" t="str">
        <f t="shared" si="14"/>
        <v/>
      </c>
    </row>
    <row r="13" spans="1:34" ht="13.15" thickBot="1">
      <c r="B13" s="81"/>
      <c r="C13" s="66" t="str">
        <f>IF(B13="","",VLOOKUP(B13,'1-Elenco misure'!$B$9:$F$69,4))</f>
        <v/>
      </c>
      <c r="D13" s="67"/>
      <c r="E13" s="40" t="str">
        <f t="shared" si="0"/>
        <v/>
      </c>
      <c r="F13" s="27"/>
      <c r="G13" s="27"/>
      <c r="H13" s="41" t="str">
        <f t="shared" si="2"/>
        <v/>
      </c>
      <c r="I13" s="18" t="str">
        <f t="shared" si="3"/>
        <v/>
      </c>
      <c r="J13" s="98" t="str">
        <f t="shared" si="4"/>
        <v/>
      </c>
      <c r="K13" s="95" t="str">
        <f t="shared" si="5"/>
        <v/>
      </c>
      <c r="M13" s="26"/>
      <c r="N13" s="69"/>
      <c r="O13" s="26"/>
      <c r="P13" s="26"/>
      <c r="Q13" s="65"/>
      <c r="R13" s="102" t="str">
        <f t="shared" si="6"/>
        <v/>
      </c>
      <c r="S13" s="18" t="str">
        <f t="shared" si="7"/>
        <v/>
      </c>
      <c r="T13" s="18" t="str">
        <f t="shared" si="8"/>
        <v/>
      </c>
      <c r="U13" s="18" t="str">
        <f t="shared" si="9"/>
        <v/>
      </c>
      <c r="V13" s="18" t="str">
        <f t="shared" si="10"/>
        <v/>
      </c>
      <c r="W13" s="44" t="str">
        <f t="shared" si="11"/>
        <v/>
      </c>
      <c r="X13" s="18" t="str">
        <f t="shared" si="1"/>
        <v/>
      </c>
      <c r="Y13" s="45" t="str">
        <f t="shared" si="12"/>
        <v/>
      </c>
      <c r="Z13" s="18" t="str">
        <f t="shared" si="13"/>
        <v/>
      </c>
      <c r="AA13" s="68" t="str">
        <f t="shared" si="14"/>
        <v/>
      </c>
    </row>
    <row r="14" spans="1:34" ht="13.15">
      <c r="B14" s="81"/>
      <c r="C14" s="66" t="str">
        <f>IF(B14="","",VLOOKUP(B14,'1-Elenco misure'!$B$9:$F$69,4))</f>
        <v/>
      </c>
      <c r="D14" s="67"/>
      <c r="E14" s="40" t="str">
        <f t="shared" si="0"/>
        <v/>
      </c>
      <c r="F14" s="27"/>
      <c r="G14" s="27"/>
      <c r="H14" s="41" t="str">
        <f t="shared" si="2"/>
        <v/>
      </c>
      <c r="I14" s="18" t="str">
        <f t="shared" si="3"/>
        <v/>
      </c>
      <c r="J14" s="98" t="str">
        <f t="shared" si="4"/>
        <v/>
      </c>
      <c r="K14" s="95" t="str">
        <f t="shared" si="5"/>
        <v/>
      </c>
      <c r="M14" s="31"/>
      <c r="N14" s="54"/>
      <c r="O14" s="54"/>
      <c r="P14" s="33"/>
      <c r="Q14" s="65"/>
      <c r="R14" s="102" t="str">
        <f t="shared" si="6"/>
        <v/>
      </c>
      <c r="S14" s="18" t="str">
        <f t="shared" si="7"/>
        <v/>
      </c>
      <c r="T14" s="18" t="str">
        <f t="shared" si="8"/>
        <v/>
      </c>
      <c r="U14" s="18" t="str">
        <f t="shared" si="9"/>
        <v/>
      </c>
      <c r="V14" s="18" t="str">
        <f t="shared" si="10"/>
        <v/>
      </c>
      <c r="W14" s="44" t="str">
        <f t="shared" si="11"/>
        <v/>
      </c>
      <c r="X14" s="18" t="str">
        <f t="shared" si="1"/>
        <v/>
      </c>
      <c r="Y14" s="45" t="str">
        <f>IF(B14="","",(G14-D14)^2+(F14-D14)^2)</f>
        <v/>
      </c>
      <c r="Z14" s="18" t="str">
        <f t="shared" si="13"/>
        <v/>
      </c>
      <c r="AA14" s="68" t="str">
        <f t="shared" si="14"/>
        <v/>
      </c>
    </row>
    <row r="15" spans="1:34" ht="13.15">
      <c r="B15" s="81"/>
      <c r="C15" s="66" t="str">
        <f>IF(B15="","",VLOOKUP(B15,'1-Elenco misure'!$B$9:$F$69,4))</f>
        <v/>
      </c>
      <c r="D15" s="67"/>
      <c r="E15" s="40" t="str">
        <f t="shared" si="0"/>
        <v/>
      </c>
      <c r="F15" s="27"/>
      <c r="G15" s="27"/>
      <c r="H15" s="41" t="str">
        <f t="shared" si="2"/>
        <v/>
      </c>
      <c r="I15" s="18" t="str">
        <f t="shared" si="3"/>
        <v/>
      </c>
      <c r="J15" s="98" t="str">
        <f t="shared" si="4"/>
        <v/>
      </c>
      <c r="K15" s="95" t="str">
        <f t="shared" si="5"/>
        <v/>
      </c>
      <c r="M15" s="38"/>
      <c r="N15" s="135" t="s">
        <v>43</v>
      </c>
      <c r="O15" s="135"/>
      <c r="P15" s="39"/>
      <c r="Q15" s="65"/>
      <c r="R15" s="102" t="str">
        <f t="shared" si="6"/>
        <v/>
      </c>
      <c r="S15" s="18" t="str">
        <f t="shared" si="7"/>
        <v/>
      </c>
      <c r="T15" s="18" t="str">
        <f t="shared" si="8"/>
        <v/>
      </c>
      <c r="U15" s="18" t="str">
        <f t="shared" si="9"/>
        <v/>
      </c>
      <c r="V15" s="18" t="str">
        <f t="shared" si="10"/>
        <v/>
      </c>
      <c r="W15" s="44" t="str">
        <f t="shared" si="11"/>
        <v/>
      </c>
      <c r="X15" s="18" t="str">
        <f t="shared" si="1"/>
        <v/>
      </c>
      <c r="Y15" s="45" t="str">
        <f>IF(B15="","",(G15-D15)^2+(F15-D15)^2)</f>
        <v/>
      </c>
      <c r="Z15" s="18" t="str">
        <f t="shared" si="13"/>
        <v/>
      </c>
      <c r="AA15" s="68" t="str">
        <f t="shared" si="14"/>
        <v/>
      </c>
    </row>
    <row r="16" spans="1:34" ht="13.25" customHeight="1">
      <c r="B16" s="81"/>
      <c r="C16" s="66" t="str">
        <f>IF(B16="","",VLOOKUP(B16,'1-Elenco misure'!$B$9:$F$69,4))</f>
        <v/>
      </c>
      <c r="D16" s="67"/>
      <c r="E16" s="40" t="str">
        <f t="shared" si="0"/>
        <v/>
      </c>
      <c r="F16" s="27"/>
      <c r="G16" s="27"/>
      <c r="H16" s="41" t="str">
        <f t="shared" si="2"/>
        <v/>
      </c>
      <c r="I16" s="18" t="str">
        <f t="shared" si="3"/>
        <v/>
      </c>
      <c r="J16" s="98" t="str">
        <f t="shared" si="4"/>
        <v/>
      </c>
      <c r="K16" s="95" t="str">
        <f t="shared" si="5"/>
        <v/>
      </c>
      <c r="M16" s="38"/>
      <c r="N16" s="55" t="s">
        <v>44</v>
      </c>
      <c r="O16" s="19">
        <v>0.7</v>
      </c>
      <c r="P16" s="39"/>
      <c r="Q16" s="65"/>
      <c r="R16" s="102" t="str">
        <f t="shared" si="6"/>
        <v/>
      </c>
      <c r="S16" s="18" t="str">
        <f t="shared" si="7"/>
        <v/>
      </c>
      <c r="T16" s="18" t="str">
        <f t="shared" si="8"/>
        <v/>
      </c>
      <c r="U16" s="18" t="str">
        <f t="shared" si="9"/>
        <v/>
      </c>
      <c r="V16" s="18" t="str">
        <f t="shared" si="10"/>
        <v/>
      </c>
      <c r="W16" s="44" t="str">
        <f t="shared" si="11"/>
        <v/>
      </c>
      <c r="X16" s="18" t="str">
        <f t="shared" si="1"/>
        <v/>
      </c>
      <c r="Y16" s="45" t="str">
        <f t="shared" si="12"/>
        <v/>
      </c>
      <c r="Z16" s="18" t="str">
        <f t="shared" si="13"/>
        <v/>
      </c>
      <c r="AA16" s="68" t="str">
        <f t="shared" si="14"/>
        <v/>
      </c>
    </row>
    <row r="17" spans="1:27" ht="13.25" customHeight="1" thickBot="1">
      <c r="B17" s="81"/>
      <c r="C17" s="66" t="str">
        <f>IF(B17="","",VLOOKUP(B17,'1-Elenco misure'!$B$9:$F$69,4))</f>
        <v/>
      </c>
      <c r="D17" s="67"/>
      <c r="E17" s="40" t="str">
        <f t="shared" si="0"/>
        <v/>
      </c>
      <c r="F17" s="27"/>
      <c r="G17" s="27"/>
      <c r="H17" s="41" t="str">
        <f t="shared" si="2"/>
        <v/>
      </c>
      <c r="I17" s="18" t="str">
        <f t="shared" si="3"/>
        <v/>
      </c>
      <c r="J17" s="98" t="str">
        <f t="shared" si="4"/>
        <v/>
      </c>
      <c r="K17" s="95" t="str">
        <f t="shared" si="5"/>
        <v/>
      </c>
      <c r="M17" s="46"/>
      <c r="N17" s="56"/>
      <c r="O17" s="57"/>
      <c r="P17" s="48"/>
      <c r="Q17" s="65"/>
      <c r="R17" s="102" t="str">
        <f t="shared" si="6"/>
        <v/>
      </c>
      <c r="S17" s="18" t="str">
        <f t="shared" si="7"/>
        <v/>
      </c>
      <c r="T17" s="18" t="str">
        <f t="shared" si="8"/>
        <v/>
      </c>
      <c r="U17" s="18" t="str">
        <f t="shared" si="9"/>
        <v/>
      </c>
      <c r="V17" s="18" t="str">
        <f t="shared" si="10"/>
        <v/>
      </c>
      <c r="W17" s="44" t="str">
        <f t="shared" si="11"/>
        <v/>
      </c>
      <c r="X17" s="18" t="str">
        <f t="shared" si="1"/>
        <v/>
      </c>
      <c r="Y17" s="45" t="str">
        <f t="shared" si="12"/>
        <v/>
      </c>
      <c r="Z17" s="18" t="str">
        <f t="shared" si="13"/>
        <v/>
      </c>
      <c r="AA17" s="68" t="str">
        <f t="shared" si="14"/>
        <v/>
      </c>
    </row>
    <row r="18" spans="1:27" ht="13.25" customHeight="1" thickBot="1">
      <c r="B18" s="81"/>
      <c r="C18" s="66"/>
      <c r="D18" s="67"/>
      <c r="E18" s="40"/>
      <c r="F18" s="27"/>
      <c r="G18" s="27"/>
      <c r="H18" s="41"/>
      <c r="I18" s="18"/>
      <c r="J18" s="98"/>
      <c r="K18" s="95"/>
      <c r="M18" s="26"/>
      <c r="N18" s="83"/>
      <c r="O18" s="84"/>
      <c r="P18" s="26"/>
      <c r="Q18" s="65"/>
      <c r="R18" s="102"/>
      <c r="S18" s="18"/>
      <c r="T18" s="18"/>
      <c r="U18" s="18"/>
      <c r="V18" s="18"/>
      <c r="W18" s="44"/>
      <c r="X18" s="18"/>
      <c r="Y18" s="45"/>
      <c r="Z18" s="18"/>
      <c r="AA18" s="68"/>
    </row>
    <row r="19" spans="1:27" ht="12.75">
      <c r="B19" s="81"/>
      <c r="C19" s="66" t="str">
        <f>IF(B19="","",VLOOKUP(B19,'1-Elenco misure'!$B$9:$F$69,4))</f>
        <v/>
      </c>
      <c r="D19" s="67"/>
      <c r="E19" s="40" t="str">
        <f t="shared" si="0"/>
        <v/>
      </c>
      <c r="F19" s="27"/>
      <c r="G19" s="27"/>
      <c r="H19" s="41" t="str">
        <f t="shared" si="2"/>
        <v/>
      </c>
      <c r="I19" s="18" t="str">
        <f t="shared" si="3"/>
        <v/>
      </c>
      <c r="J19" s="98" t="str">
        <f t="shared" si="4"/>
        <v/>
      </c>
      <c r="K19" s="95" t="str">
        <f t="shared" si="5"/>
        <v/>
      </c>
      <c r="M19" s="31"/>
      <c r="N19" s="32"/>
      <c r="O19" s="32"/>
      <c r="P19" s="33"/>
      <c r="Q19" s="65"/>
      <c r="R19" s="102" t="str">
        <f t="shared" si="6"/>
        <v/>
      </c>
      <c r="S19" s="18" t="str">
        <f t="shared" si="7"/>
        <v/>
      </c>
      <c r="T19" s="18" t="str">
        <f t="shared" si="8"/>
        <v/>
      </c>
      <c r="U19" s="18" t="str">
        <f t="shared" si="9"/>
        <v/>
      </c>
      <c r="V19" s="18" t="str">
        <f t="shared" si="10"/>
        <v/>
      </c>
      <c r="W19" s="44" t="str">
        <f t="shared" si="11"/>
        <v/>
      </c>
      <c r="X19" s="18" t="str">
        <f t="shared" si="1"/>
        <v/>
      </c>
      <c r="Y19" s="45" t="str">
        <f t="shared" si="12"/>
        <v/>
      </c>
      <c r="Z19" s="18" t="str">
        <f t="shared" si="13"/>
        <v/>
      </c>
      <c r="AA19" s="68" t="str">
        <f t="shared" si="14"/>
        <v/>
      </c>
    </row>
    <row r="20" spans="1:27" ht="12.75">
      <c r="B20" s="81"/>
      <c r="C20" s="66" t="str">
        <f>IF(B20="","",VLOOKUP(B20,'1-Elenco misure'!$B$9:$F$69,4))</f>
        <v/>
      </c>
      <c r="D20" s="67"/>
      <c r="E20" s="40" t="str">
        <f t="shared" si="0"/>
        <v/>
      </c>
      <c r="F20" s="27"/>
      <c r="G20" s="27"/>
      <c r="H20" s="41" t="str">
        <f t="shared" si="2"/>
        <v/>
      </c>
      <c r="I20" s="18" t="str">
        <f t="shared" si="3"/>
        <v/>
      </c>
      <c r="J20" s="98" t="str">
        <f t="shared" si="4"/>
        <v/>
      </c>
      <c r="K20" s="95" t="str">
        <f t="shared" si="5"/>
        <v/>
      </c>
      <c r="M20" s="38"/>
      <c r="N20" s="134" t="s">
        <v>53</v>
      </c>
      <c r="O20" s="134"/>
      <c r="P20" s="39"/>
      <c r="Q20" s="65"/>
      <c r="R20" s="102" t="str">
        <f t="shared" si="6"/>
        <v/>
      </c>
      <c r="S20" s="18" t="str">
        <f t="shared" si="7"/>
        <v/>
      </c>
      <c r="T20" s="18" t="str">
        <f t="shared" si="8"/>
        <v/>
      </c>
      <c r="U20" s="18" t="str">
        <f t="shared" si="9"/>
        <v/>
      </c>
      <c r="V20" s="18" t="str">
        <f t="shared" si="10"/>
        <v/>
      </c>
      <c r="W20" s="44" t="str">
        <f t="shared" si="11"/>
        <v/>
      </c>
      <c r="X20" s="18" t="str">
        <f t="shared" si="1"/>
        <v/>
      </c>
      <c r="Y20" s="45" t="str">
        <f>IF(B20="","",(G20-D20)^2+(F20-D20)^2)</f>
        <v/>
      </c>
      <c r="Z20" s="18" t="str">
        <f t="shared" si="13"/>
        <v/>
      </c>
      <c r="AA20" s="68" t="str">
        <f t="shared" si="14"/>
        <v/>
      </c>
    </row>
    <row r="21" spans="1:27" ht="13.5" customHeight="1">
      <c r="B21" s="81"/>
      <c r="C21" s="66" t="str">
        <f>IF(B21="","",VLOOKUP(B21,'1-Elenco misure'!$B$9:$F$69,4))</f>
        <v/>
      </c>
      <c r="D21" s="67"/>
      <c r="E21" s="40" t="str">
        <f t="shared" si="0"/>
        <v/>
      </c>
      <c r="F21" s="27"/>
      <c r="G21" s="27"/>
      <c r="H21" s="41" t="str">
        <f t="shared" si="2"/>
        <v/>
      </c>
      <c r="I21" s="18" t="str">
        <f t="shared" si="3"/>
        <v/>
      </c>
      <c r="J21" s="98" t="str">
        <f t="shared" si="4"/>
        <v/>
      </c>
      <c r="K21" s="95" t="str">
        <f t="shared" si="5"/>
        <v/>
      </c>
      <c r="M21" s="38"/>
      <c r="N21" s="134"/>
      <c r="O21" s="134"/>
      <c r="P21" s="39"/>
      <c r="Q21" s="65"/>
      <c r="R21" s="102" t="str">
        <f t="shared" si="6"/>
        <v/>
      </c>
      <c r="S21" s="18" t="str">
        <f t="shared" si="7"/>
        <v/>
      </c>
      <c r="T21" s="18" t="str">
        <f t="shared" si="8"/>
        <v/>
      </c>
      <c r="U21" s="18" t="str">
        <f t="shared" si="9"/>
        <v/>
      </c>
      <c r="V21" s="18" t="str">
        <f t="shared" si="10"/>
        <v/>
      </c>
      <c r="W21" s="44" t="str">
        <f t="shared" si="11"/>
        <v/>
      </c>
      <c r="X21" s="18" t="str">
        <f t="shared" si="1"/>
        <v/>
      </c>
      <c r="Y21" s="45" t="str">
        <f t="shared" si="12"/>
        <v/>
      </c>
      <c r="Z21" s="18" t="str">
        <f t="shared" si="13"/>
        <v/>
      </c>
      <c r="AA21" s="68" t="str">
        <f t="shared" si="14"/>
        <v/>
      </c>
    </row>
    <row r="22" spans="1:27" ht="13.15">
      <c r="B22" s="81"/>
      <c r="C22" s="66" t="str">
        <f>IF(B22="","",VLOOKUP(B22,'1-Elenco misure'!$B$9:$F$69,4))</f>
        <v/>
      </c>
      <c r="D22" s="67"/>
      <c r="E22" s="40" t="str">
        <f t="shared" si="0"/>
        <v/>
      </c>
      <c r="F22" s="27"/>
      <c r="G22" s="27"/>
      <c r="H22" s="41" t="str">
        <f t="shared" si="2"/>
        <v/>
      </c>
      <c r="I22" s="18" t="str">
        <f t="shared" si="3"/>
        <v/>
      </c>
      <c r="J22" s="98" t="str">
        <f t="shared" si="4"/>
        <v/>
      </c>
      <c r="K22" s="95" t="str">
        <f t="shared" si="5"/>
        <v/>
      </c>
      <c r="M22" s="38"/>
      <c r="N22" s="55" t="s">
        <v>45</v>
      </c>
      <c r="O22" s="58">
        <f>SQRT(SUM(V7:V39))</f>
        <v>1.3355170271565753</v>
      </c>
      <c r="P22" s="39"/>
      <c r="Q22" s="65"/>
      <c r="R22" s="102" t="str">
        <f t="shared" si="6"/>
        <v/>
      </c>
      <c r="S22" s="18" t="str">
        <f t="shared" si="7"/>
        <v/>
      </c>
      <c r="T22" s="18" t="str">
        <f t="shared" si="8"/>
        <v/>
      </c>
      <c r="U22" s="18" t="str">
        <f t="shared" si="9"/>
        <v/>
      </c>
      <c r="V22" s="18" t="str">
        <f t="shared" si="10"/>
        <v/>
      </c>
      <c r="W22" s="44" t="str">
        <f t="shared" si="11"/>
        <v/>
      </c>
      <c r="X22" s="18" t="str">
        <f t="shared" si="1"/>
        <v/>
      </c>
      <c r="Y22" s="45" t="str">
        <f t="shared" si="12"/>
        <v/>
      </c>
      <c r="Z22" s="18" t="str">
        <f t="shared" si="13"/>
        <v/>
      </c>
      <c r="AA22" s="68" t="str">
        <f t="shared" si="14"/>
        <v/>
      </c>
    </row>
    <row r="23" spans="1:27" ht="13.5" customHeight="1">
      <c r="B23" s="81"/>
      <c r="C23" s="66" t="str">
        <f>IF(B23="","",VLOOKUP(B23,'1-Elenco misure'!$B$9:$F$69,4))</f>
        <v/>
      </c>
      <c r="D23" s="67"/>
      <c r="E23" s="40" t="str">
        <f t="shared" si="0"/>
        <v/>
      </c>
      <c r="F23" s="27"/>
      <c r="G23" s="27"/>
      <c r="H23" s="41" t="str">
        <f t="shared" si="2"/>
        <v/>
      </c>
      <c r="I23" s="18" t="str">
        <f t="shared" si="3"/>
        <v/>
      </c>
      <c r="J23" s="98" t="str">
        <f t="shared" si="4"/>
        <v/>
      </c>
      <c r="K23" s="95" t="str">
        <f t="shared" si="5"/>
        <v/>
      </c>
      <c r="M23" s="38"/>
      <c r="N23" s="55" t="s">
        <v>46</v>
      </c>
      <c r="O23" s="58">
        <f>1.65*O22</f>
        <v>2.2036030948083489</v>
      </c>
      <c r="P23" s="39"/>
      <c r="Q23" s="65"/>
      <c r="R23" s="102" t="str">
        <f t="shared" si="6"/>
        <v/>
      </c>
      <c r="S23" s="18" t="str">
        <f t="shared" si="7"/>
        <v/>
      </c>
      <c r="T23" s="18" t="str">
        <f t="shared" si="8"/>
        <v/>
      </c>
      <c r="U23" s="18" t="str">
        <f t="shared" si="9"/>
        <v/>
      </c>
      <c r="V23" s="18" t="str">
        <f t="shared" si="10"/>
        <v/>
      </c>
      <c r="W23" s="44" t="str">
        <f t="shared" si="11"/>
        <v/>
      </c>
      <c r="X23" s="18" t="str">
        <f t="shared" si="1"/>
        <v/>
      </c>
      <c r="Y23" s="45" t="str">
        <f t="shared" si="12"/>
        <v/>
      </c>
      <c r="Z23" s="18" t="str">
        <f t="shared" si="13"/>
        <v/>
      </c>
      <c r="AA23" s="68" t="str">
        <f t="shared" si="14"/>
        <v/>
      </c>
    </row>
    <row r="24" spans="1:27" ht="13.15" thickBot="1">
      <c r="B24" s="81"/>
      <c r="C24" s="66" t="str">
        <f>IF(B24="","",VLOOKUP(B24,'1-Elenco misure'!$B$9:$F$69,4))</f>
        <v/>
      </c>
      <c r="D24" s="67"/>
      <c r="E24" s="40" t="str">
        <f t="shared" si="0"/>
        <v/>
      </c>
      <c r="F24" s="27"/>
      <c r="G24" s="27"/>
      <c r="H24" s="41" t="str">
        <f t="shared" si="2"/>
        <v/>
      </c>
      <c r="I24" s="18" t="str">
        <f t="shared" si="3"/>
        <v/>
      </c>
      <c r="J24" s="98" t="str">
        <f t="shared" si="4"/>
        <v/>
      </c>
      <c r="K24" s="95" t="str">
        <f t="shared" si="5"/>
        <v/>
      </c>
      <c r="M24" s="46"/>
      <c r="N24" s="59"/>
      <c r="O24" s="60"/>
      <c r="P24" s="48"/>
      <c r="Q24" s="65"/>
      <c r="R24" s="102" t="str">
        <f t="shared" si="6"/>
        <v/>
      </c>
      <c r="S24" s="18" t="str">
        <f t="shared" si="7"/>
        <v/>
      </c>
      <c r="T24" s="18" t="str">
        <f t="shared" si="8"/>
        <v/>
      </c>
      <c r="U24" s="18" t="str">
        <f t="shared" si="9"/>
        <v/>
      </c>
      <c r="V24" s="18" t="str">
        <f t="shared" si="10"/>
        <v/>
      </c>
      <c r="W24" s="44" t="str">
        <f t="shared" si="11"/>
        <v/>
      </c>
      <c r="X24" s="18" t="str">
        <f t="shared" si="1"/>
        <v/>
      </c>
      <c r="Y24" s="45" t="str">
        <f t="shared" si="12"/>
        <v/>
      </c>
      <c r="Z24" s="18" t="str">
        <f t="shared" si="13"/>
        <v/>
      </c>
      <c r="AA24" s="68" t="str">
        <f t="shared" si="14"/>
        <v/>
      </c>
    </row>
    <row r="25" spans="1:27" ht="13.5" thickBot="1">
      <c r="A25" s="1"/>
      <c r="B25" s="81"/>
      <c r="C25" s="66" t="str">
        <f>IF(B25="","",VLOOKUP(B25,'1-Elenco misure'!$B$9:$F$69,4))</f>
        <v/>
      </c>
      <c r="D25" s="67"/>
      <c r="E25" s="40" t="str">
        <f t="shared" si="0"/>
        <v/>
      </c>
      <c r="F25" s="27"/>
      <c r="G25" s="27"/>
      <c r="H25" s="41" t="str">
        <f t="shared" si="2"/>
        <v/>
      </c>
      <c r="I25" s="18" t="str">
        <f t="shared" si="3"/>
        <v/>
      </c>
      <c r="J25" s="98" t="str">
        <f t="shared" si="4"/>
        <v/>
      </c>
      <c r="K25" s="95" t="str">
        <f t="shared" si="5"/>
        <v/>
      </c>
      <c r="M25" s="26"/>
      <c r="N25" s="26"/>
      <c r="O25" s="26"/>
      <c r="P25" s="26"/>
      <c r="Q25" s="65"/>
      <c r="R25" s="102" t="str">
        <f t="shared" si="6"/>
        <v/>
      </c>
      <c r="S25" s="18" t="str">
        <f t="shared" si="7"/>
        <v/>
      </c>
      <c r="T25" s="18" t="str">
        <f t="shared" si="8"/>
        <v/>
      </c>
      <c r="U25" s="18" t="str">
        <f t="shared" si="9"/>
        <v/>
      </c>
      <c r="V25" s="18" t="str">
        <f t="shared" si="10"/>
        <v/>
      </c>
      <c r="W25" s="44" t="str">
        <f t="shared" si="11"/>
        <v/>
      </c>
      <c r="X25" s="18" t="str">
        <f t="shared" si="1"/>
        <v/>
      </c>
      <c r="Y25" s="45" t="str">
        <f t="shared" si="12"/>
        <v/>
      </c>
      <c r="Z25" s="18" t="str">
        <f t="shared" si="13"/>
        <v/>
      </c>
      <c r="AA25" s="68" t="str">
        <f t="shared" si="14"/>
        <v/>
      </c>
    </row>
    <row r="26" spans="1:27" ht="13.15">
      <c r="A26" s="1"/>
      <c r="B26" s="81"/>
      <c r="C26" s="66" t="str">
        <f>IF(B26="","",VLOOKUP(B26,'1-Elenco misure'!$B$9:$F$69,4))</f>
        <v/>
      </c>
      <c r="D26" s="67"/>
      <c r="E26" s="40" t="str">
        <f t="shared" si="0"/>
        <v/>
      </c>
      <c r="F26" s="27"/>
      <c r="G26" s="27"/>
      <c r="H26" s="41" t="str">
        <f t="shared" si="2"/>
        <v/>
      </c>
      <c r="I26" s="18" t="str">
        <f t="shared" si="3"/>
        <v/>
      </c>
      <c r="J26" s="98" t="str">
        <f t="shared" si="4"/>
        <v/>
      </c>
      <c r="K26" s="95" t="str">
        <f t="shared" si="5"/>
        <v/>
      </c>
      <c r="M26" s="31"/>
      <c r="N26" s="32"/>
      <c r="O26" s="32"/>
      <c r="P26" s="33"/>
      <c r="Q26" s="65"/>
      <c r="R26" s="102" t="str">
        <f t="shared" si="6"/>
        <v/>
      </c>
      <c r="S26" s="18" t="str">
        <f t="shared" si="7"/>
        <v/>
      </c>
      <c r="T26" s="18" t="str">
        <f t="shared" si="8"/>
        <v/>
      </c>
      <c r="U26" s="18" t="str">
        <f t="shared" si="9"/>
        <v/>
      </c>
      <c r="V26" s="18" t="str">
        <f t="shared" si="10"/>
        <v/>
      </c>
      <c r="W26" s="44" t="str">
        <f t="shared" si="11"/>
        <v/>
      </c>
      <c r="X26" s="18" t="str">
        <f t="shared" si="1"/>
        <v/>
      </c>
      <c r="Y26" s="45" t="str">
        <f t="shared" si="12"/>
        <v/>
      </c>
      <c r="Z26" s="18" t="str">
        <f t="shared" si="13"/>
        <v/>
      </c>
      <c r="AA26" s="68" t="str">
        <f t="shared" si="14"/>
        <v/>
      </c>
    </row>
    <row r="27" spans="1:27" ht="13.15">
      <c r="B27" s="81"/>
      <c r="C27" s="66" t="str">
        <f>IF(B27="","",VLOOKUP(B27,'1-Elenco misure'!$B$9:$F$69,4))</f>
        <v/>
      </c>
      <c r="D27" s="67"/>
      <c r="E27" s="40" t="str">
        <f t="shared" si="0"/>
        <v/>
      </c>
      <c r="F27" s="27"/>
      <c r="G27" s="27"/>
      <c r="H27" s="41" t="str">
        <f t="shared" si="2"/>
        <v/>
      </c>
      <c r="I27" s="18" t="str">
        <f t="shared" si="3"/>
        <v/>
      </c>
      <c r="J27" s="98" t="str">
        <f t="shared" si="4"/>
        <v/>
      </c>
      <c r="K27" s="95" t="str">
        <f t="shared" si="5"/>
        <v/>
      </c>
      <c r="M27" s="38"/>
      <c r="N27" s="135" t="s">
        <v>15</v>
      </c>
      <c r="O27" s="135"/>
      <c r="P27" s="39"/>
      <c r="Q27" s="65"/>
      <c r="R27" s="102" t="str">
        <f t="shared" si="6"/>
        <v/>
      </c>
      <c r="S27" s="18" t="str">
        <f t="shared" si="7"/>
        <v/>
      </c>
      <c r="T27" s="18" t="str">
        <f t="shared" si="8"/>
        <v/>
      </c>
      <c r="U27" s="18" t="str">
        <f t="shared" si="9"/>
        <v/>
      </c>
      <c r="V27" s="18" t="str">
        <f t="shared" si="10"/>
        <v/>
      </c>
      <c r="W27" s="44" t="str">
        <f t="shared" si="11"/>
        <v/>
      </c>
      <c r="X27" s="18" t="str">
        <f t="shared" si="1"/>
        <v/>
      </c>
      <c r="Y27" s="45" t="str">
        <f t="shared" si="12"/>
        <v/>
      </c>
      <c r="Z27" s="18" t="str">
        <f t="shared" si="13"/>
        <v/>
      </c>
      <c r="AA27" s="68" t="str">
        <f t="shared" si="14"/>
        <v/>
      </c>
    </row>
    <row r="28" spans="1:27" ht="13.15">
      <c r="B28" s="81"/>
      <c r="C28" s="66" t="str">
        <f>IF(B28="","",VLOOKUP(B28,'1-Elenco misure'!$B$9:$F$69,4))</f>
        <v/>
      </c>
      <c r="D28" s="67"/>
      <c r="E28" s="40" t="str">
        <f t="shared" si="0"/>
        <v/>
      </c>
      <c r="F28" s="27"/>
      <c r="G28" s="27"/>
      <c r="H28" s="41" t="str">
        <f t="shared" si="2"/>
        <v/>
      </c>
      <c r="I28" s="18" t="str">
        <f t="shared" si="3"/>
        <v/>
      </c>
      <c r="J28" s="98" t="str">
        <f t="shared" si="4"/>
        <v/>
      </c>
      <c r="K28" s="95" t="str">
        <f t="shared" si="5"/>
        <v/>
      </c>
      <c r="M28" s="38"/>
      <c r="N28" s="55" t="s">
        <v>45</v>
      </c>
      <c r="O28" s="58">
        <f>SQRT(SUM(AA7:AA9))</f>
        <v>1.277113191910225</v>
      </c>
      <c r="P28" s="39"/>
      <c r="Q28" s="65"/>
      <c r="R28" s="102" t="str">
        <f t="shared" si="6"/>
        <v/>
      </c>
      <c r="S28" s="18" t="str">
        <f t="shared" si="7"/>
        <v/>
      </c>
      <c r="T28" s="18" t="str">
        <f t="shared" si="8"/>
        <v/>
      </c>
      <c r="U28" s="18" t="str">
        <f t="shared" si="9"/>
        <v/>
      </c>
      <c r="V28" s="18" t="str">
        <f t="shared" si="10"/>
        <v/>
      </c>
      <c r="W28" s="44" t="str">
        <f t="shared" si="11"/>
        <v/>
      </c>
      <c r="X28" s="18" t="str">
        <f t="shared" si="1"/>
        <v/>
      </c>
      <c r="Y28" s="45" t="str">
        <f t="shared" si="12"/>
        <v/>
      </c>
      <c r="Z28" s="18" t="str">
        <f t="shared" si="13"/>
        <v/>
      </c>
      <c r="AA28" s="68" t="str">
        <f t="shared" si="14"/>
        <v/>
      </c>
    </row>
    <row r="29" spans="1:27" ht="13.15">
      <c r="B29" s="81"/>
      <c r="C29" s="66" t="str">
        <f>IF(B29="","",VLOOKUP(B29,'1-Elenco misure'!$B$9:$F$69,4))</f>
        <v/>
      </c>
      <c r="D29" s="67"/>
      <c r="E29" s="40" t="str">
        <f t="shared" si="0"/>
        <v/>
      </c>
      <c r="F29" s="27"/>
      <c r="G29" s="27"/>
      <c r="H29" s="41" t="str">
        <f t="shared" si="2"/>
        <v/>
      </c>
      <c r="I29" s="18" t="str">
        <f t="shared" si="3"/>
        <v/>
      </c>
      <c r="J29" s="98" t="str">
        <f t="shared" si="4"/>
        <v/>
      </c>
      <c r="K29" s="95" t="str">
        <f t="shared" si="5"/>
        <v/>
      </c>
      <c r="M29" s="38"/>
      <c r="N29" s="55" t="s">
        <v>46</v>
      </c>
      <c r="O29" s="58">
        <f>1.65*O28</f>
        <v>2.1072367666518712</v>
      </c>
      <c r="P29" s="39"/>
      <c r="Q29" s="65"/>
      <c r="R29" s="102" t="str">
        <f t="shared" si="6"/>
        <v/>
      </c>
      <c r="S29" s="18" t="str">
        <f t="shared" si="7"/>
        <v/>
      </c>
      <c r="T29" s="18" t="str">
        <f t="shared" si="8"/>
        <v/>
      </c>
      <c r="U29" s="18" t="str">
        <f t="shared" si="9"/>
        <v/>
      </c>
      <c r="V29" s="18" t="str">
        <f t="shared" si="10"/>
        <v/>
      </c>
      <c r="W29" s="44" t="str">
        <f t="shared" si="11"/>
        <v/>
      </c>
      <c r="X29" s="18" t="str">
        <f t="shared" si="1"/>
        <v/>
      </c>
      <c r="Y29" s="45" t="str">
        <f t="shared" si="12"/>
        <v/>
      </c>
      <c r="Z29" s="18" t="str">
        <f t="shared" si="13"/>
        <v/>
      </c>
      <c r="AA29" s="68" t="str">
        <f t="shared" si="14"/>
        <v/>
      </c>
    </row>
    <row r="30" spans="1:27" ht="13.15" thickBot="1">
      <c r="B30" s="81"/>
      <c r="C30" s="66" t="str">
        <f>IF(B30="","",VLOOKUP(B30,'1-Elenco misure'!$B$9:$F$69,4))</f>
        <v/>
      </c>
      <c r="D30" s="67"/>
      <c r="E30" s="40" t="str">
        <f t="shared" si="0"/>
        <v/>
      </c>
      <c r="F30" s="27"/>
      <c r="G30" s="27"/>
      <c r="H30" s="41" t="str">
        <f t="shared" si="2"/>
        <v/>
      </c>
      <c r="I30" s="18" t="str">
        <f t="shared" si="3"/>
        <v/>
      </c>
      <c r="J30" s="98" t="str">
        <f t="shared" si="4"/>
        <v/>
      </c>
      <c r="K30" s="95" t="str">
        <f t="shared" si="5"/>
        <v/>
      </c>
      <c r="M30" s="46"/>
      <c r="N30" s="47"/>
      <c r="O30" s="47"/>
      <c r="P30" s="48"/>
      <c r="Q30" s="65"/>
      <c r="R30" s="102" t="str">
        <f t="shared" si="6"/>
        <v/>
      </c>
      <c r="S30" s="18" t="str">
        <f t="shared" si="7"/>
        <v/>
      </c>
      <c r="T30" s="18" t="str">
        <f t="shared" si="8"/>
        <v/>
      </c>
      <c r="U30" s="18" t="str">
        <f t="shared" si="9"/>
        <v/>
      </c>
      <c r="V30" s="18" t="str">
        <f t="shared" si="10"/>
        <v/>
      </c>
      <c r="W30" s="44" t="str">
        <f t="shared" si="11"/>
        <v/>
      </c>
      <c r="X30" s="18" t="str">
        <f t="shared" si="1"/>
        <v/>
      </c>
      <c r="Y30" s="45" t="str">
        <f t="shared" si="12"/>
        <v/>
      </c>
      <c r="Z30" s="18" t="str">
        <f t="shared" si="13"/>
        <v/>
      </c>
      <c r="AA30" s="68" t="str">
        <f t="shared" si="14"/>
        <v/>
      </c>
    </row>
    <row r="31" spans="1:27" ht="13.15" thickBot="1">
      <c r="B31" s="81"/>
      <c r="C31" s="66" t="str">
        <f>IF(B31="","",VLOOKUP(B31,'1-Elenco misure'!$B$9:$F$69,4))</f>
        <v/>
      </c>
      <c r="D31" s="67"/>
      <c r="E31" s="40" t="str">
        <f t="shared" si="0"/>
        <v/>
      </c>
      <c r="F31" s="27"/>
      <c r="G31" s="27"/>
      <c r="H31" s="41" t="str">
        <f t="shared" si="2"/>
        <v/>
      </c>
      <c r="I31" s="18" t="str">
        <f t="shared" si="3"/>
        <v/>
      </c>
      <c r="J31" s="98" t="str">
        <f t="shared" si="4"/>
        <v/>
      </c>
      <c r="K31" s="95" t="str">
        <f t="shared" si="5"/>
        <v/>
      </c>
      <c r="M31" s="26"/>
      <c r="N31" s="26"/>
      <c r="O31" s="26"/>
      <c r="P31" s="26"/>
      <c r="Q31" s="65"/>
      <c r="R31" s="102" t="str">
        <f t="shared" si="6"/>
        <v/>
      </c>
      <c r="S31" s="18" t="str">
        <f t="shared" si="7"/>
        <v/>
      </c>
      <c r="T31" s="18" t="str">
        <f t="shared" si="8"/>
        <v/>
      </c>
      <c r="U31" s="18" t="str">
        <f t="shared" si="9"/>
        <v/>
      </c>
      <c r="V31" s="18" t="str">
        <f t="shared" si="10"/>
        <v/>
      </c>
      <c r="W31" s="44" t="str">
        <f t="shared" si="11"/>
        <v/>
      </c>
      <c r="X31" s="18" t="str">
        <f t="shared" si="1"/>
        <v/>
      </c>
      <c r="Y31" s="45" t="str">
        <f t="shared" si="12"/>
        <v/>
      </c>
      <c r="Z31" s="18" t="str">
        <f t="shared" si="13"/>
        <v/>
      </c>
      <c r="AA31" s="68" t="str">
        <f t="shared" si="14"/>
        <v/>
      </c>
    </row>
    <row r="32" spans="1:27" ht="12.75">
      <c r="B32" s="81"/>
      <c r="C32" s="66" t="str">
        <f>IF(B32="","",VLOOKUP(B32,'1-Elenco misure'!$B$9:$F$69,4))</f>
        <v/>
      </c>
      <c r="D32" s="67"/>
      <c r="E32" s="40" t="str">
        <f t="shared" si="0"/>
        <v/>
      </c>
      <c r="F32" s="27"/>
      <c r="G32" s="27"/>
      <c r="H32" s="41" t="str">
        <f t="shared" si="2"/>
        <v/>
      </c>
      <c r="I32" s="18" t="str">
        <f t="shared" si="3"/>
        <v/>
      </c>
      <c r="J32" s="98" t="str">
        <f t="shared" si="4"/>
        <v/>
      </c>
      <c r="K32" s="95" t="str">
        <f t="shared" si="5"/>
        <v/>
      </c>
      <c r="M32" s="31"/>
      <c r="N32" s="32"/>
      <c r="O32" s="32"/>
      <c r="P32" s="33"/>
      <c r="Q32" s="65"/>
      <c r="R32" s="102" t="str">
        <f t="shared" si="6"/>
        <v/>
      </c>
      <c r="S32" s="18" t="str">
        <f t="shared" si="7"/>
        <v/>
      </c>
      <c r="T32" s="18" t="str">
        <f t="shared" si="8"/>
        <v/>
      </c>
      <c r="U32" s="18" t="str">
        <f t="shared" si="9"/>
        <v/>
      </c>
      <c r="V32" s="18" t="str">
        <f t="shared" si="10"/>
        <v/>
      </c>
      <c r="W32" s="44" t="str">
        <f t="shared" si="11"/>
        <v/>
      </c>
      <c r="X32" s="18" t="str">
        <f t="shared" si="1"/>
        <v/>
      </c>
      <c r="Y32" s="45" t="str">
        <f t="shared" si="12"/>
        <v/>
      </c>
      <c r="Z32" s="18" t="str">
        <f t="shared" si="13"/>
        <v/>
      </c>
      <c r="AA32" s="68" t="str">
        <f t="shared" si="14"/>
        <v/>
      </c>
    </row>
    <row r="33" spans="2:27" ht="12.75">
      <c r="B33" s="81"/>
      <c r="C33" s="66" t="str">
        <f>IF(B33="","",VLOOKUP(B33,'1-Elenco misure'!$B$9:$F$69,4))</f>
        <v/>
      </c>
      <c r="D33" s="67"/>
      <c r="E33" s="40" t="str">
        <f t="shared" si="0"/>
        <v/>
      </c>
      <c r="F33" s="27"/>
      <c r="G33" s="27"/>
      <c r="H33" s="41" t="str">
        <f t="shared" si="2"/>
        <v/>
      </c>
      <c r="I33" s="18" t="str">
        <f t="shared" si="3"/>
        <v/>
      </c>
      <c r="J33" s="98" t="str">
        <f t="shared" si="4"/>
        <v/>
      </c>
      <c r="K33" s="95" t="str">
        <f t="shared" si="5"/>
        <v/>
      </c>
      <c r="M33" s="38"/>
      <c r="N33" s="133" t="s">
        <v>52</v>
      </c>
      <c r="O33" s="133"/>
      <c r="P33" s="39"/>
      <c r="Q33" s="65"/>
      <c r="R33" s="102" t="str">
        <f t="shared" si="6"/>
        <v/>
      </c>
      <c r="S33" s="18" t="str">
        <f t="shared" si="7"/>
        <v/>
      </c>
      <c r="T33" s="18" t="str">
        <f t="shared" si="8"/>
        <v/>
      </c>
      <c r="U33" s="18" t="str">
        <f t="shared" si="9"/>
        <v/>
      </c>
      <c r="V33" s="18" t="str">
        <f t="shared" si="10"/>
        <v/>
      </c>
      <c r="W33" s="44" t="str">
        <f t="shared" si="11"/>
        <v/>
      </c>
      <c r="X33" s="18" t="str">
        <f t="shared" si="1"/>
        <v/>
      </c>
      <c r="Y33" s="45" t="str">
        <f t="shared" si="12"/>
        <v/>
      </c>
      <c r="Z33" s="18" t="str">
        <f t="shared" si="13"/>
        <v/>
      </c>
      <c r="AA33" s="68" t="str">
        <f t="shared" si="14"/>
        <v/>
      </c>
    </row>
    <row r="34" spans="2:27" ht="12.75">
      <c r="B34" s="81"/>
      <c r="C34" s="66" t="str">
        <f>IF(B34="","",VLOOKUP(B34,'1-Elenco misure'!$B$9:$F$69,4))</f>
        <v/>
      </c>
      <c r="D34" s="67"/>
      <c r="E34" s="40" t="str">
        <f t="shared" si="0"/>
        <v/>
      </c>
      <c r="F34" s="27"/>
      <c r="G34" s="27"/>
      <c r="H34" s="41" t="str">
        <f t="shared" si="2"/>
        <v/>
      </c>
      <c r="I34" s="18" t="str">
        <f t="shared" si="3"/>
        <v/>
      </c>
      <c r="J34" s="98" t="str">
        <f t="shared" si="4"/>
        <v/>
      </c>
      <c r="K34" s="95" t="str">
        <f t="shared" si="5"/>
        <v/>
      </c>
      <c r="M34" s="38"/>
      <c r="N34" s="133"/>
      <c r="O34" s="133"/>
      <c r="P34" s="39"/>
      <c r="Q34" s="65"/>
      <c r="R34" s="102" t="str">
        <f t="shared" si="6"/>
        <v/>
      </c>
      <c r="S34" s="18" t="str">
        <f t="shared" si="7"/>
        <v/>
      </c>
      <c r="T34" s="18" t="str">
        <f t="shared" si="8"/>
        <v/>
      </c>
      <c r="U34" s="18" t="str">
        <f t="shared" si="9"/>
        <v/>
      </c>
      <c r="V34" s="18" t="str">
        <f t="shared" si="10"/>
        <v/>
      </c>
      <c r="W34" s="44" t="str">
        <f t="shared" si="11"/>
        <v/>
      </c>
      <c r="X34" s="18" t="str">
        <f t="shared" si="1"/>
        <v/>
      </c>
      <c r="Y34" s="45" t="str">
        <f t="shared" si="12"/>
        <v/>
      </c>
      <c r="Z34" s="18" t="str">
        <f t="shared" si="13"/>
        <v/>
      </c>
      <c r="AA34" s="68" t="str">
        <f t="shared" si="14"/>
        <v/>
      </c>
    </row>
    <row r="35" spans="2:27" ht="12.75">
      <c r="B35" s="81"/>
      <c r="C35" s="66" t="str">
        <f>IF(B35="","",VLOOKUP(B35,'1-Elenco misure'!$B$9:$F$69,4))</f>
        <v/>
      </c>
      <c r="D35" s="67"/>
      <c r="E35" s="40" t="str">
        <f t="shared" si="0"/>
        <v/>
      </c>
      <c r="F35" s="27"/>
      <c r="G35" s="27"/>
      <c r="H35" s="41" t="str">
        <f t="shared" si="2"/>
        <v/>
      </c>
      <c r="I35" s="18" t="str">
        <f t="shared" si="3"/>
        <v/>
      </c>
      <c r="J35" s="98" t="str">
        <f t="shared" si="4"/>
        <v/>
      </c>
      <c r="K35" s="95" t="str">
        <f t="shared" si="5"/>
        <v/>
      </c>
      <c r="M35" s="38"/>
      <c r="N35" s="133"/>
      <c r="O35" s="133"/>
      <c r="P35" s="39"/>
      <c r="Q35" s="65"/>
      <c r="R35" s="102" t="str">
        <f t="shared" si="6"/>
        <v/>
      </c>
      <c r="S35" s="18" t="str">
        <f t="shared" si="7"/>
        <v/>
      </c>
      <c r="T35" s="18" t="str">
        <f t="shared" si="8"/>
        <v/>
      </c>
      <c r="U35" s="18" t="str">
        <f t="shared" si="9"/>
        <v/>
      </c>
      <c r="V35" s="18" t="str">
        <f t="shared" si="10"/>
        <v/>
      </c>
      <c r="W35" s="44" t="str">
        <f t="shared" si="11"/>
        <v/>
      </c>
      <c r="X35" s="18" t="str">
        <f t="shared" si="1"/>
        <v/>
      </c>
      <c r="Y35" s="45" t="str">
        <f t="shared" si="12"/>
        <v/>
      </c>
      <c r="Z35" s="18" t="str">
        <f t="shared" si="13"/>
        <v/>
      </c>
      <c r="AA35" s="68" t="str">
        <f t="shared" si="14"/>
        <v/>
      </c>
    </row>
    <row r="36" spans="2:27" ht="12.75">
      <c r="B36" s="81"/>
      <c r="C36" s="66" t="str">
        <f>IF(B36="","",VLOOKUP(B36,'1-Elenco misure'!$B$9:$F$69,4))</f>
        <v/>
      </c>
      <c r="D36" s="67"/>
      <c r="E36" s="40" t="str">
        <f t="shared" si="0"/>
        <v/>
      </c>
      <c r="F36" s="27"/>
      <c r="G36" s="27"/>
      <c r="H36" s="41" t="str">
        <f t="shared" si="2"/>
        <v/>
      </c>
      <c r="I36" s="18" t="str">
        <f t="shared" si="3"/>
        <v/>
      </c>
      <c r="J36" s="98" t="str">
        <f t="shared" si="4"/>
        <v/>
      </c>
      <c r="K36" s="95" t="str">
        <f t="shared" si="5"/>
        <v/>
      </c>
      <c r="M36" s="38"/>
      <c r="N36" s="133"/>
      <c r="O36" s="133"/>
      <c r="P36" s="39"/>
      <c r="Q36" s="65"/>
      <c r="R36" s="102" t="str">
        <f t="shared" si="6"/>
        <v/>
      </c>
      <c r="S36" s="18" t="str">
        <f t="shared" si="7"/>
        <v/>
      </c>
      <c r="T36" s="18" t="str">
        <f t="shared" si="8"/>
        <v/>
      </c>
      <c r="U36" s="18" t="str">
        <f t="shared" si="9"/>
        <v/>
      </c>
      <c r="V36" s="18" t="str">
        <f t="shared" si="10"/>
        <v/>
      </c>
      <c r="W36" s="44" t="str">
        <f t="shared" si="11"/>
        <v/>
      </c>
      <c r="X36" s="18" t="str">
        <f t="shared" si="1"/>
        <v/>
      </c>
      <c r="Y36" s="45" t="str">
        <f t="shared" si="12"/>
        <v/>
      </c>
      <c r="Z36" s="18" t="str">
        <f t="shared" si="13"/>
        <v/>
      </c>
      <c r="AA36" s="68" t="str">
        <f t="shared" si="14"/>
        <v/>
      </c>
    </row>
    <row r="37" spans="2:27" ht="12.75">
      <c r="B37" s="81"/>
      <c r="C37" s="66" t="str">
        <f>IF(B37="","",VLOOKUP(B37,'1-Elenco misure'!$B$9:$F$69,4))</f>
        <v/>
      </c>
      <c r="D37" s="67"/>
      <c r="E37" s="40" t="str">
        <f t="shared" si="0"/>
        <v/>
      </c>
      <c r="F37" s="27"/>
      <c r="G37" s="27"/>
      <c r="H37" s="41" t="str">
        <f t="shared" si="2"/>
        <v/>
      </c>
      <c r="I37" s="18" t="str">
        <f t="shared" si="3"/>
        <v/>
      </c>
      <c r="J37" s="98" t="str">
        <f t="shared" si="4"/>
        <v/>
      </c>
      <c r="K37" s="95" t="str">
        <f t="shared" si="5"/>
        <v/>
      </c>
      <c r="M37" s="38"/>
      <c r="N37" s="133"/>
      <c r="O37" s="133"/>
      <c r="P37" s="39"/>
      <c r="Q37" s="65"/>
      <c r="R37" s="102" t="str">
        <f t="shared" si="6"/>
        <v/>
      </c>
      <c r="S37" s="18" t="str">
        <f t="shared" si="7"/>
        <v/>
      </c>
      <c r="T37" s="18" t="str">
        <f t="shared" si="8"/>
        <v/>
      </c>
      <c r="U37" s="18" t="str">
        <f t="shared" si="9"/>
        <v/>
      </c>
      <c r="V37" s="18" t="str">
        <f t="shared" si="10"/>
        <v/>
      </c>
      <c r="W37" s="44" t="str">
        <f t="shared" si="11"/>
        <v/>
      </c>
      <c r="X37" s="18" t="str">
        <f t="shared" si="1"/>
        <v/>
      </c>
      <c r="Y37" s="45" t="str">
        <f t="shared" si="12"/>
        <v/>
      </c>
      <c r="Z37" s="18" t="str">
        <f t="shared" si="13"/>
        <v/>
      </c>
      <c r="AA37" s="68" t="str">
        <f t="shared" si="14"/>
        <v/>
      </c>
    </row>
    <row r="38" spans="2:27" ht="13.15" thickBot="1">
      <c r="B38" s="81"/>
      <c r="C38" s="66" t="str">
        <f>IF(B38="","",VLOOKUP(B38,'1-Elenco misure'!$B$9:$F$69,4))</f>
        <v/>
      </c>
      <c r="D38" s="67"/>
      <c r="E38" s="40" t="str">
        <f t="shared" si="0"/>
        <v/>
      </c>
      <c r="F38" s="27"/>
      <c r="G38" s="27"/>
      <c r="H38" s="41" t="str">
        <f t="shared" si="2"/>
        <v/>
      </c>
      <c r="I38" s="18" t="str">
        <f t="shared" si="3"/>
        <v/>
      </c>
      <c r="J38" s="98" t="str">
        <f t="shared" si="4"/>
        <v/>
      </c>
      <c r="K38" s="95" t="str">
        <f t="shared" si="5"/>
        <v/>
      </c>
      <c r="M38" s="46"/>
      <c r="N38" s="47"/>
      <c r="O38" s="47"/>
      <c r="P38" s="48"/>
      <c r="Q38" s="65"/>
      <c r="R38" s="102" t="str">
        <f t="shared" si="6"/>
        <v/>
      </c>
      <c r="S38" s="18" t="str">
        <f t="shared" si="7"/>
        <v/>
      </c>
      <c r="T38" s="18" t="str">
        <f t="shared" si="8"/>
        <v/>
      </c>
      <c r="U38" s="18" t="str">
        <f t="shared" si="9"/>
        <v/>
      </c>
      <c r="V38" s="18" t="str">
        <f t="shared" si="10"/>
        <v/>
      </c>
      <c r="W38" s="44" t="str">
        <f t="shared" si="11"/>
        <v/>
      </c>
      <c r="X38" s="18" t="str">
        <f t="shared" si="1"/>
        <v/>
      </c>
      <c r="Y38" s="45" t="str">
        <f t="shared" si="12"/>
        <v/>
      </c>
      <c r="Z38" s="18" t="str">
        <f t="shared" si="13"/>
        <v/>
      </c>
      <c r="AA38" s="68" t="str">
        <f t="shared" si="14"/>
        <v/>
      </c>
    </row>
    <row r="39" spans="2:27" ht="13.15" thickBot="1">
      <c r="B39" s="82"/>
      <c r="C39" s="70" t="str">
        <f>IF(B39="","",VLOOKUP(B39,'1-Elenco misure'!$B$9:$F$69,4))</f>
        <v/>
      </c>
      <c r="D39" s="71"/>
      <c r="E39" s="72" t="str">
        <f t="shared" si="0"/>
        <v/>
      </c>
      <c r="F39" s="73"/>
      <c r="G39" s="73"/>
      <c r="H39" s="74" t="str">
        <f t="shared" si="2"/>
        <v/>
      </c>
      <c r="I39" s="75" t="str">
        <f t="shared" si="3"/>
        <v/>
      </c>
      <c r="J39" s="99" t="str">
        <f t="shared" si="4"/>
        <v/>
      </c>
      <c r="K39" s="96" t="str">
        <f t="shared" si="5"/>
        <v/>
      </c>
      <c r="L39" s="76"/>
      <c r="M39" s="47"/>
      <c r="N39" s="47"/>
      <c r="O39" s="47"/>
      <c r="P39" s="47"/>
      <c r="Q39" s="105"/>
      <c r="R39" s="103" t="str">
        <f t="shared" si="6"/>
        <v/>
      </c>
      <c r="S39" s="75" t="str">
        <f t="shared" si="7"/>
        <v/>
      </c>
      <c r="T39" s="75" t="str">
        <f t="shared" si="8"/>
        <v/>
      </c>
      <c r="U39" s="75" t="str">
        <f t="shared" si="9"/>
        <v/>
      </c>
      <c r="V39" s="75" t="str">
        <f t="shared" si="10"/>
        <v/>
      </c>
      <c r="W39" s="77" t="str">
        <f t="shared" si="11"/>
        <v/>
      </c>
      <c r="X39" s="75" t="str">
        <f t="shared" si="1"/>
        <v/>
      </c>
      <c r="Y39" s="78" t="str">
        <f t="shared" si="12"/>
        <v/>
      </c>
      <c r="Z39" s="75" t="str">
        <f t="shared" si="13"/>
        <v/>
      </c>
      <c r="AA39" s="79" t="str">
        <f t="shared" si="14"/>
        <v/>
      </c>
    </row>
    <row r="40" spans="2:27" ht="12.75">
      <c r="M40" s="26"/>
      <c r="N40" s="26"/>
      <c r="O40" s="26"/>
      <c r="P40" s="26"/>
    </row>
    <row r="41" spans="2:27" ht="12.75">
      <c r="M41" s="26"/>
      <c r="N41" s="26"/>
      <c r="O41" s="26"/>
      <c r="P41" s="26"/>
    </row>
  </sheetData>
  <sheetProtection algorithmName="SHA-512" hashValue="qOdk5KFJ3i3cHLYVgDPNnO5ncow8sIyCSaQbZFAPCS/MDUV4FlBaRHaLwkhh5YLlAitP+Dh+ShwSb0AHaoqhhA==" saltValue="yak97CNvc1OIs40cjLkw9A==" spinCount="100000" sheet="1" selectLockedCells="1"/>
  <mergeCells count="7">
    <mergeCell ref="B2:K2"/>
    <mergeCell ref="N33:O37"/>
    <mergeCell ref="N20:O21"/>
    <mergeCell ref="N5:O5"/>
    <mergeCell ref="N15:O15"/>
    <mergeCell ref="N27:O27"/>
    <mergeCell ref="M2:AF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44"/>
  <sheetViews>
    <sheetView zoomScaleNormal="100" workbookViewId="0">
      <selection activeCell="B2" sqref="B2:F43"/>
    </sheetView>
  </sheetViews>
  <sheetFormatPr defaultColWidth="8.85546875" defaultRowHeight="12.75"/>
  <cols>
    <col min="1" max="1" width="8.85546875" style="147"/>
    <col min="2" max="2" width="11.85546875" style="147" customWidth="1"/>
    <col min="3" max="3" width="49.140625" style="147" bestFit="1" customWidth="1"/>
    <col min="4" max="4" width="8.85546875" style="147"/>
    <col min="5" max="5" width="14.640625" style="147" bestFit="1" customWidth="1"/>
    <col min="6" max="7" width="8.85546875" style="147"/>
    <col min="8" max="8" width="15.85546875" style="147" customWidth="1"/>
    <col min="9" max="9" width="5.2109375" style="147" customWidth="1"/>
    <col min="10" max="12" width="8.85546875" style="147" hidden="1" customWidth="1"/>
    <col min="13" max="13" width="0" style="147" hidden="1" customWidth="1"/>
    <col min="14" max="14" width="0" style="213" hidden="1" customWidth="1"/>
    <col min="15" max="15" width="0" style="147" hidden="1" customWidth="1"/>
    <col min="16" max="18" width="8.85546875" style="147" hidden="1" customWidth="1"/>
    <col min="19" max="19" width="8.85546875" style="213" hidden="1" customWidth="1"/>
    <col min="20" max="20" width="8.85546875" style="147" hidden="1" customWidth="1"/>
    <col min="21" max="38" width="8.85546875" style="147"/>
    <col min="39" max="39" width="8.85546875" style="213"/>
    <col min="40" max="16384" width="8.85546875" style="147"/>
  </cols>
  <sheetData>
    <row r="1" spans="2:39" ht="13.5" thickBot="1">
      <c r="H1" s="167"/>
      <c r="I1" s="167"/>
      <c r="N1" s="147"/>
      <c r="S1" s="147"/>
      <c r="AM1" s="147"/>
    </row>
    <row r="2" spans="2:39" ht="16.5" customHeight="1" thickTop="1">
      <c r="B2" s="168" t="str">
        <f>P2</f>
        <v>Sorce &amp; Vannini</v>
      </c>
      <c r="C2" s="169"/>
      <c r="D2" s="169"/>
      <c r="E2" s="170" t="s">
        <v>16</v>
      </c>
      <c r="F2" s="17">
        <v>1</v>
      </c>
      <c r="N2" s="147"/>
      <c r="P2" s="147" t="str">
        <f>'1-Elenco misure'!C2</f>
        <v>Sorce &amp; Vannini</v>
      </c>
      <c r="S2" s="147"/>
      <c r="AM2" s="147"/>
    </row>
    <row r="3" spans="2:39" ht="14.25" thickBot="1">
      <c r="B3" s="171" t="str">
        <f>P3</f>
        <v>Tecnici installatori - manutentori</v>
      </c>
      <c r="C3" s="172"/>
      <c r="D3" s="172"/>
      <c r="E3" s="173">
        <f>L39</f>
        <v>95.234517790461723</v>
      </c>
      <c r="F3" s="174"/>
      <c r="N3" s="147"/>
      <c r="P3" s="147" t="str">
        <f>'1-Elenco misure'!C3</f>
        <v>Tecnici installatori - manutentori</v>
      </c>
      <c r="S3" s="147"/>
      <c r="AM3" s="147"/>
    </row>
    <row r="4" spans="2:39" ht="15" thickTop="1">
      <c r="B4" s="175" t="s">
        <v>9</v>
      </c>
      <c r="C4" s="176" t="s">
        <v>10</v>
      </c>
      <c r="D4" s="177" t="s">
        <v>23</v>
      </c>
      <c r="E4" s="177" t="s">
        <v>24</v>
      </c>
      <c r="F4" s="178" t="s">
        <v>25</v>
      </c>
      <c r="N4" s="147"/>
      <c r="S4" s="147"/>
      <c r="AM4" s="147"/>
    </row>
    <row r="5" spans="2:39" ht="13.15">
      <c r="B5" s="179"/>
      <c r="C5" s="180"/>
      <c r="D5" s="181" t="s">
        <v>11</v>
      </c>
      <c r="E5" s="181" t="s">
        <v>13</v>
      </c>
      <c r="F5" s="182" t="s">
        <v>12</v>
      </c>
      <c r="N5" s="147"/>
      <c r="S5" s="147"/>
      <c r="AM5" s="147"/>
    </row>
    <row r="6" spans="2:39">
      <c r="B6" s="183">
        <f>P6</f>
        <v>1</v>
      </c>
      <c r="C6" s="184" t="str">
        <f>Q6</f>
        <v xml:space="preserve">Smeriglio piccolo </v>
      </c>
      <c r="D6" s="185">
        <f>R6</f>
        <v>5</v>
      </c>
      <c r="E6" s="186">
        <f>S6</f>
        <v>97.9</v>
      </c>
      <c r="F6" s="187">
        <f>T6</f>
        <v>112</v>
      </c>
      <c r="J6" s="147">
        <f t="shared" ref="J6:J38" si="0">IF(F6&lt;135,1,IF(F6&lt;137,100,IF(F6&lt;140,10000,IF(F6&lt;2000,1000000))))</f>
        <v>1</v>
      </c>
      <c r="N6" s="147"/>
      <c r="P6" s="147">
        <f>IF('2-LEX,8h'!B7=0,"",'2-LEX,8h'!B7)</f>
        <v>1</v>
      </c>
      <c r="Q6" s="147" t="str">
        <f>IF(B6="","",VLOOKUP(B6,'1-Elenco misure'!$B$9:$F$69,2))</f>
        <v xml:space="preserve">Smeriglio piccolo </v>
      </c>
      <c r="R6" s="147">
        <f>IF(B6="","",VLOOKUP(B6,'2-LEX,8h'!B7:D39,3))</f>
        <v>5</v>
      </c>
      <c r="S6" s="147">
        <f>IF(B6="","",VLOOKUP(B6,'1-Elenco misure'!$B$9:$F$69,4))</f>
        <v>97.9</v>
      </c>
      <c r="T6" s="147">
        <f>IF(B6="","",VLOOKUP(B6,'1-Elenco misure'!$B$9:$F$69,5))</f>
        <v>112</v>
      </c>
      <c r="AM6" s="147"/>
    </row>
    <row r="7" spans="2:39">
      <c r="B7" s="183">
        <f t="shared" ref="B7:B37" si="1">P7</f>
        <v>2</v>
      </c>
      <c r="C7" s="184" t="str">
        <f t="shared" ref="C7:C37" si="2">Q7</f>
        <v>Trapano</v>
      </c>
      <c r="D7" s="185">
        <f t="shared" ref="D7:D37" si="3">R7</f>
        <v>5</v>
      </c>
      <c r="E7" s="186">
        <f t="shared" ref="E7:E37" si="4">S7</f>
        <v>87.2</v>
      </c>
      <c r="F7" s="187">
        <f t="shared" ref="F7:F37" si="5">T7</f>
        <v>104.3</v>
      </c>
      <c r="J7" s="147">
        <f t="shared" si="0"/>
        <v>1</v>
      </c>
      <c r="N7" s="147"/>
      <c r="P7" s="147">
        <f>IF('2-LEX,8h'!B8=0,"",'2-LEX,8h'!B8)</f>
        <v>2</v>
      </c>
      <c r="Q7" s="147" t="str">
        <f>IF(B7="","",VLOOKUP(B7,'1-Elenco misure'!$B$9:$F$69,2))</f>
        <v>Trapano</v>
      </c>
      <c r="R7" s="147">
        <f>IF(B7="","",VLOOKUP(B7,'2-LEX,8h'!B8:D40,3))</f>
        <v>5</v>
      </c>
      <c r="S7" s="147">
        <f>IF(B7="","",VLOOKUP(B7,'1-Elenco misure'!$B$9:$F$69,4))</f>
        <v>87.2</v>
      </c>
      <c r="T7" s="147">
        <f>IF(B7="","",VLOOKUP(B7,'1-Elenco misure'!$B$9:$F$69,5))</f>
        <v>104.3</v>
      </c>
      <c r="AM7" s="147"/>
    </row>
    <row r="8" spans="2:39">
      <c r="B8" s="183">
        <f t="shared" si="1"/>
        <v>3</v>
      </c>
      <c r="C8" s="184" t="str">
        <f t="shared" si="2"/>
        <v>Avvitatore</v>
      </c>
      <c r="D8" s="185">
        <f t="shared" si="3"/>
        <v>5</v>
      </c>
      <c r="E8" s="186">
        <f t="shared" si="4"/>
        <v>80.5</v>
      </c>
      <c r="F8" s="187">
        <f t="shared" si="5"/>
        <v>94.3</v>
      </c>
      <c r="J8" s="147">
        <f t="shared" si="0"/>
        <v>1</v>
      </c>
      <c r="N8" s="147"/>
      <c r="P8" s="147">
        <f>IF('2-LEX,8h'!B9=0,"",'2-LEX,8h'!B9)</f>
        <v>3</v>
      </c>
      <c r="Q8" s="147" t="str">
        <f>IF(B8="","",VLOOKUP(B8,'1-Elenco misure'!$B$9:$F$69,2))</f>
        <v>Avvitatore</v>
      </c>
      <c r="R8" s="147">
        <f>IF(B8="","",VLOOKUP(B8,'2-LEX,8h'!B9:D41,3))</f>
        <v>5</v>
      </c>
      <c r="S8" s="147">
        <f>IF(B8="","",VLOOKUP(B8,'1-Elenco misure'!$B$9:$F$69,4))</f>
        <v>80.5</v>
      </c>
      <c r="T8" s="147">
        <f>IF(B8="","",VLOOKUP(B8,'1-Elenco misure'!$B$9:$F$69,5))</f>
        <v>94.3</v>
      </c>
      <c r="AM8" s="147"/>
    </row>
    <row r="9" spans="2:39">
      <c r="B9" s="183">
        <f t="shared" si="1"/>
        <v>4</v>
      </c>
      <c r="C9" s="184" t="str">
        <f t="shared" si="2"/>
        <v>Saldatrice ad elettrodo</v>
      </c>
      <c r="D9" s="185">
        <f t="shared" si="3"/>
        <v>5</v>
      </c>
      <c r="E9" s="186">
        <f t="shared" si="4"/>
        <v>64.3</v>
      </c>
      <c r="F9" s="187">
        <f t="shared" si="5"/>
        <v>94.1</v>
      </c>
      <c r="J9" s="147">
        <f t="shared" si="0"/>
        <v>1</v>
      </c>
      <c r="N9" s="147"/>
      <c r="P9" s="147">
        <f>IF('2-LEX,8h'!B10=0,"",'2-LEX,8h'!B10)</f>
        <v>4</v>
      </c>
      <c r="Q9" s="147" t="str">
        <f>IF(B9="","",VLOOKUP(B9,'1-Elenco misure'!$B$9:$F$69,2))</f>
        <v>Saldatrice ad elettrodo</v>
      </c>
      <c r="R9" s="147">
        <f>IF(B9="","",VLOOKUP(B9,'2-LEX,8h'!B10:D42,3))</f>
        <v>5</v>
      </c>
      <c r="S9" s="147">
        <f>IF(B9="","",VLOOKUP(B9,'1-Elenco misure'!$B$9:$F$69,4))</f>
        <v>64.3</v>
      </c>
      <c r="T9" s="147">
        <f>IF(B9="","",VLOOKUP(B9,'1-Elenco misure'!$B$9:$F$69,5))</f>
        <v>94.1</v>
      </c>
      <c r="AM9" s="147"/>
    </row>
    <row r="10" spans="2:39">
      <c r="B10" s="183">
        <f t="shared" si="1"/>
        <v>5</v>
      </c>
      <c r="C10" s="184" t="str">
        <f t="shared" si="2"/>
        <v>Smeriglio grande</v>
      </c>
      <c r="D10" s="185">
        <f t="shared" si="3"/>
        <v>5</v>
      </c>
      <c r="E10" s="186">
        <f t="shared" si="4"/>
        <v>95.4</v>
      </c>
      <c r="F10" s="187">
        <f t="shared" si="5"/>
        <v>111.1</v>
      </c>
      <c r="J10" s="147">
        <f t="shared" si="0"/>
        <v>1</v>
      </c>
      <c r="N10" s="147"/>
      <c r="P10" s="147">
        <f>IF('2-LEX,8h'!B11=0,"",'2-LEX,8h'!B11)</f>
        <v>5</v>
      </c>
      <c r="Q10" s="147" t="str">
        <f>IF(B10="","",VLOOKUP(B10,'1-Elenco misure'!$B$9:$F$69,2))</f>
        <v>Smeriglio grande</v>
      </c>
      <c r="R10" s="147">
        <f>IF(B10="","",VLOOKUP(B10,'2-LEX,8h'!B11:D43,3))</f>
        <v>5</v>
      </c>
      <c r="S10" s="147">
        <f>IF(B10="","",VLOOKUP(B10,'1-Elenco misure'!$B$9:$F$69,4))</f>
        <v>95.4</v>
      </c>
      <c r="T10" s="147">
        <f>IF(B10="","",VLOOKUP(B10,'1-Elenco misure'!$B$9:$F$69,5))</f>
        <v>111.1</v>
      </c>
      <c r="AM10" s="147"/>
    </row>
    <row r="11" spans="2:39">
      <c r="B11" s="183" t="str">
        <f t="shared" si="1"/>
        <v/>
      </c>
      <c r="C11" s="184" t="str">
        <f t="shared" si="2"/>
        <v/>
      </c>
      <c r="D11" s="185" t="str">
        <f t="shared" si="3"/>
        <v/>
      </c>
      <c r="E11" s="186" t="str">
        <f t="shared" si="4"/>
        <v/>
      </c>
      <c r="F11" s="187" t="str">
        <f t="shared" si="5"/>
        <v/>
      </c>
      <c r="J11" s="147" t="b">
        <f t="shared" si="0"/>
        <v>0</v>
      </c>
      <c r="N11" s="147"/>
      <c r="P11" s="147" t="str">
        <f>IF('2-LEX,8h'!B12=0,"",'2-LEX,8h'!B12)</f>
        <v/>
      </c>
      <c r="Q11" s="147" t="str">
        <f>IF(B11="","",VLOOKUP(B11,'1-Elenco misure'!$B$9:$F$69,2))</f>
        <v/>
      </c>
      <c r="R11" s="147" t="str">
        <f>IF(B11="","",VLOOKUP(B11,'2-LEX,8h'!B12:D44,3))</f>
        <v/>
      </c>
      <c r="S11" s="147" t="str">
        <f>IF(B11="","",VLOOKUP(B11,'1-Elenco misure'!$B$9:$F$69,4))</f>
        <v/>
      </c>
      <c r="T11" s="147" t="str">
        <f>IF(B11="","",VLOOKUP(B11,'1-Elenco misure'!$B$9:$F$69,5))</f>
        <v/>
      </c>
      <c r="AM11" s="147"/>
    </row>
    <row r="12" spans="2:39">
      <c r="B12" s="183" t="str">
        <f t="shared" si="1"/>
        <v/>
      </c>
      <c r="C12" s="184" t="str">
        <f t="shared" si="2"/>
        <v/>
      </c>
      <c r="D12" s="185" t="str">
        <f t="shared" si="3"/>
        <v/>
      </c>
      <c r="E12" s="186" t="str">
        <f t="shared" si="4"/>
        <v/>
      </c>
      <c r="F12" s="187" t="str">
        <f t="shared" si="5"/>
        <v/>
      </c>
      <c r="J12" s="147" t="b">
        <f t="shared" si="0"/>
        <v>0</v>
      </c>
      <c r="N12" s="147"/>
      <c r="P12" s="147" t="str">
        <f>IF('2-LEX,8h'!B13=0,"",'2-LEX,8h'!B13)</f>
        <v/>
      </c>
      <c r="Q12" s="147" t="str">
        <f>IF(B12="","",VLOOKUP(B12,'1-Elenco misure'!$B$9:$F$69,2))</f>
        <v/>
      </c>
      <c r="R12" s="147" t="str">
        <f>IF(B12="","",VLOOKUP(B12,'2-LEX,8h'!B13:D45,3))</f>
        <v/>
      </c>
      <c r="S12" s="147" t="str">
        <f>IF(B12="","",VLOOKUP(B12,'1-Elenco misure'!$B$9:$F$69,4))</f>
        <v/>
      </c>
      <c r="T12" s="147" t="str">
        <f>IF(B12="","",VLOOKUP(B12,'1-Elenco misure'!$B$9:$F$69,5))</f>
        <v/>
      </c>
      <c r="AM12" s="147"/>
    </row>
    <row r="13" spans="2:39">
      <c r="B13" s="183" t="str">
        <f t="shared" si="1"/>
        <v/>
      </c>
      <c r="C13" s="184" t="str">
        <f t="shared" si="2"/>
        <v/>
      </c>
      <c r="D13" s="185" t="str">
        <f t="shared" si="3"/>
        <v/>
      </c>
      <c r="E13" s="186" t="str">
        <f t="shared" si="4"/>
        <v/>
      </c>
      <c r="F13" s="187" t="str">
        <f t="shared" si="5"/>
        <v/>
      </c>
      <c r="J13" s="147" t="b">
        <f t="shared" si="0"/>
        <v>0</v>
      </c>
      <c r="N13" s="147"/>
      <c r="P13" s="147" t="str">
        <f>IF('2-LEX,8h'!B14=0,"",'2-LEX,8h'!B14)</f>
        <v/>
      </c>
      <c r="Q13" s="147" t="str">
        <f>IF(B13="","",VLOOKUP(B13,'1-Elenco misure'!$B$9:$F$69,2))</f>
        <v/>
      </c>
      <c r="R13" s="147" t="str">
        <f>IF(B13="","",VLOOKUP(B13,'2-LEX,8h'!B14:D46,3))</f>
        <v/>
      </c>
      <c r="S13" s="147" t="str">
        <f>IF(B13="","",VLOOKUP(B13,'1-Elenco misure'!$B$9:$F$69,4))</f>
        <v/>
      </c>
      <c r="T13" s="147" t="str">
        <f>IF(B13="","",VLOOKUP(B13,'1-Elenco misure'!$B$9:$F$69,5))</f>
        <v/>
      </c>
      <c r="AM13" s="147"/>
    </row>
    <row r="14" spans="2:39">
      <c r="B14" s="183" t="str">
        <f t="shared" si="1"/>
        <v/>
      </c>
      <c r="C14" s="184" t="str">
        <f t="shared" si="2"/>
        <v/>
      </c>
      <c r="D14" s="185" t="str">
        <f t="shared" si="3"/>
        <v/>
      </c>
      <c r="E14" s="186" t="str">
        <f t="shared" si="4"/>
        <v/>
      </c>
      <c r="F14" s="187" t="str">
        <f t="shared" si="5"/>
        <v/>
      </c>
      <c r="J14" s="147" t="b">
        <f t="shared" si="0"/>
        <v>0</v>
      </c>
      <c r="N14" s="147"/>
      <c r="P14" s="147" t="str">
        <f>IF('2-LEX,8h'!B15=0,"",'2-LEX,8h'!B15)</f>
        <v/>
      </c>
      <c r="Q14" s="147" t="str">
        <f>IF(B14="","",VLOOKUP(B14,'1-Elenco misure'!$B$9:$F$69,2))</f>
        <v/>
      </c>
      <c r="R14" s="147" t="str">
        <f>IF(B14="","",VLOOKUP(B14,'2-LEX,8h'!B15:D47,3))</f>
        <v/>
      </c>
      <c r="S14" s="147" t="str">
        <f>IF(B14="","",VLOOKUP(B14,'1-Elenco misure'!$B$9:$F$69,4))</f>
        <v/>
      </c>
      <c r="T14" s="147" t="str">
        <f>IF(B14="","",VLOOKUP(B14,'1-Elenco misure'!$B$9:$F$69,5))</f>
        <v/>
      </c>
      <c r="AM14" s="147"/>
    </row>
    <row r="15" spans="2:39">
      <c r="B15" s="183" t="str">
        <f t="shared" si="1"/>
        <v/>
      </c>
      <c r="C15" s="184" t="str">
        <f t="shared" si="2"/>
        <v/>
      </c>
      <c r="D15" s="185" t="str">
        <f t="shared" si="3"/>
        <v/>
      </c>
      <c r="E15" s="186" t="str">
        <f t="shared" si="4"/>
        <v/>
      </c>
      <c r="F15" s="187" t="str">
        <f t="shared" si="5"/>
        <v/>
      </c>
      <c r="J15" s="147" t="b">
        <f t="shared" si="0"/>
        <v>0</v>
      </c>
      <c r="N15" s="147"/>
      <c r="P15" s="147" t="str">
        <f>IF('2-LEX,8h'!B16=0,"",'2-LEX,8h'!B16)</f>
        <v/>
      </c>
      <c r="Q15" s="147" t="str">
        <f>IF(B15="","",VLOOKUP(B15,'1-Elenco misure'!$B$9:$F$69,2))</f>
        <v/>
      </c>
      <c r="R15" s="147" t="str">
        <f>IF(B15="","",VLOOKUP(B15,'2-LEX,8h'!B16:D48,3))</f>
        <v/>
      </c>
      <c r="S15" s="147" t="str">
        <f>IF(B15="","",VLOOKUP(B15,'1-Elenco misure'!$B$9:$F$69,4))</f>
        <v/>
      </c>
      <c r="T15" s="147" t="str">
        <f>IF(B15="","",VLOOKUP(B15,'1-Elenco misure'!$B$9:$F$69,5))</f>
        <v/>
      </c>
      <c r="AM15" s="147"/>
    </row>
    <row r="16" spans="2:39">
      <c r="B16" s="183" t="str">
        <f t="shared" si="1"/>
        <v/>
      </c>
      <c r="C16" s="184" t="str">
        <f t="shared" si="2"/>
        <v/>
      </c>
      <c r="D16" s="185" t="str">
        <f t="shared" si="3"/>
        <v/>
      </c>
      <c r="E16" s="186" t="str">
        <f t="shared" si="4"/>
        <v/>
      </c>
      <c r="F16" s="187" t="str">
        <f t="shared" si="5"/>
        <v/>
      </c>
      <c r="J16" s="147" t="b">
        <f t="shared" si="0"/>
        <v>0</v>
      </c>
      <c r="N16" s="147"/>
      <c r="P16" s="147" t="str">
        <f>IF('2-LEX,8h'!B17=0,"",'2-LEX,8h'!B17)</f>
        <v/>
      </c>
      <c r="Q16" s="147" t="str">
        <f>IF(B16="","",VLOOKUP(B16,'1-Elenco misure'!$B$9:$F$69,2))</f>
        <v/>
      </c>
      <c r="R16" s="147" t="str">
        <f>IF(B16="","",VLOOKUP(B16,'2-LEX,8h'!B17:D49,3))</f>
        <v/>
      </c>
      <c r="S16" s="147" t="str">
        <f>IF(B16="","",VLOOKUP(B16,'1-Elenco misure'!$B$9:$F$69,4))</f>
        <v/>
      </c>
      <c r="T16" s="147" t="str">
        <f>IF(B16="","",VLOOKUP(B16,'1-Elenco misure'!$B$9:$F$69,5))</f>
        <v/>
      </c>
      <c r="AM16" s="147"/>
    </row>
    <row r="17" spans="2:39">
      <c r="B17" s="183" t="str">
        <f t="shared" si="1"/>
        <v/>
      </c>
      <c r="C17" s="184" t="str">
        <f t="shared" si="2"/>
        <v/>
      </c>
      <c r="D17" s="185" t="str">
        <f t="shared" si="3"/>
        <v/>
      </c>
      <c r="E17" s="186" t="str">
        <f t="shared" si="4"/>
        <v/>
      </c>
      <c r="F17" s="187" t="str">
        <f t="shared" si="5"/>
        <v/>
      </c>
      <c r="J17" s="147" t="b">
        <f t="shared" si="0"/>
        <v>0</v>
      </c>
      <c r="N17" s="147"/>
      <c r="P17" s="147" t="str">
        <f>IF('2-LEX,8h'!B18=0,"",'2-LEX,8h'!B18)</f>
        <v/>
      </c>
      <c r="Q17" s="147" t="str">
        <f>IF(B17="","",VLOOKUP(B17,'1-Elenco misure'!$B$9:$F$69,2))</f>
        <v/>
      </c>
      <c r="R17" s="147" t="str">
        <f>IF(B17="","",VLOOKUP(B17,'2-LEX,8h'!B18:D50,3))</f>
        <v/>
      </c>
      <c r="S17" s="147" t="str">
        <f>IF(B17="","",VLOOKUP(B17,'1-Elenco misure'!$B$9:$F$69,4))</f>
        <v/>
      </c>
      <c r="T17" s="147" t="str">
        <f>IF(B17="","",VLOOKUP(B17,'1-Elenco misure'!$B$9:$F$69,5))</f>
        <v/>
      </c>
      <c r="AM17" s="147"/>
    </row>
    <row r="18" spans="2:39">
      <c r="B18" s="183" t="str">
        <f t="shared" si="1"/>
        <v/>
      </c>
      <c r="C18" s="184" t="str">
        <f t="shared" si="2"/>
        <v/>
      </c>
      <c r="D18" s="185" t="str">
        <f t="shared" si="3"/>
        <v/>
      </c>
      <c r="E18" s="186" t="str">
        <f t="shared" si="4"/>
        <v/>
      </c>
      <c r="F18" s="187" t="str">
        <f t="shared" si="5"/>
        <v/>
      </c>
      <c r="J18" s="147" t="b">
        <f t="shared" si="0"/>
        <v>0</v>
      </c>
      <c r="N18" s="147"/>
      <c r="P18" s="147" t="str">
        <f>IF('2-LEX,8h'!B19=0,"",'2-LEX,8h'!B19)</f>
        <v/>
      </c>
      <c r="Q18" s="147" t="str">
        <f>IF(B18="","",VLOOKUP(B18,'1-Elenco misure'!$B$9:$F$69,2))</f>
        <v/>
      </c>
      <c r="R18" s="147" t="str">
        <f>IF(B18="","",VLOOKUP(B18,'2-LEX,8h'!B19:D51,3))</f>
        <v/>
      </c>
      <c r="S18" s="147" t="str">
        <f>IF(B18="","",VLOOKUP(B18,'1-Elenco misure'!$B$9:$F$69,4))</f>
        <v/>
      </c>
      <c r="T18" s="147" t="str">
        <f>IF(B18="","",VLOOKUP(B18,'1-Elenco misure'!$B$9:$F$69,5))</f>
        <v/>
      </c>
      <c r="AM18" s="147"/>
    </row>
    <row r="19" spans="2:39">
      <c r="B19" s="183" t="str">
        <f t="shared" si="1"/>
        <v/>
      </c>
      <c r="C19" s="184" t="str">
        <f t="shared" si="2"/>
        <v/>
      </c>
      <c r="D19" s="185" t="str">
        <f t="shared" si="3"/>
        <v/>
      </c>
      <c r="E19" s="186" t="str">
        <f t="shared" si="4"/>
        <v/>
      </c>
      <c r="F19" s="187" t="str">
        <f t="shared" si="5"/>
        <v/>
      </c>
      <c r="J19" s="147" t="b">
        <f t="shared" si="0"/>
        <v>0</v>
      </c>
      <c r="N19" s="147"/>
      <c r="P19" s="147" t="str">
        <f>IF('2-LEX,8h'!B20=0,"",'2-LEX,8h'!B20)</f>
        <v/>
      </c>
      <c r="Q19" s="147" t="str">
        <f>IF(B19="","",VLOOKUP(B19,'1-Elenco misure'!$B$9:$F$69,2))</f>
        <v/>
      </c>
      <c r="R19" s="147" t="str">
        <f>IF(B19="","",VLOOKUP(B19,'2-LEX,8h'!B20:D52,3))</f>
        <v/>
      </c>
      <c r="S19" s="147" t="str">
        <f>IF(B19="","",VLOOKUP(B19,'1-Elenco misure'!$B$9:$F$69,4))</f>
        <v/>
      </c>
      <c r="T19" s="147" t="str">
        <f>IF(B19="","",VLOOKUP(B19,'1-Elenco misure'!$B$9:$F$69,5))</f>
        <v/>
      </c>
      <c r="AM19" s="147"/>
    </row>
    <row r="20" spans="2:39">
      <c r="B20" s="183" t="str">
        <f t="shared" si="1"/>
        <v/>
      </c>
      <c r="C20" s="184" t="str">
        <f t="shared" si="2"/>
        <v/>
      </c>
      <c r="D20" s="185" t="str">
        <f t="shared" si="3"/>
        <v/>
      </c>
      <c r="E20" s="186" t="str">
        <f t="shared" si="4"/>
        <v/>
      </c>
      <c r="F20" s="187" t="str">
        <f t="shared" si="5"/>
        <v/>
      </c>
      <c r="J20" s="147" t="b">
        <f t="shared" si="0"/>
        <v>0</v>
      </c>
      <c r="N20" s="147"/>
      <c r="P20" s="147" t="str">
        <f>IF('2-LEX,8h'!B21=0,"",'2-LEX,8h'!B21)</f>
        <v/>
      </c>
      <c r="Q20" s="147" t="str">
        <f>IF(B20="","",VLOOKUP(B20,'1-Elenco misure'!$B$9:$F$69,2))</f>
        <v/>
      </c>
      <c r="R20" s="147" t="str">
        <f>IF(B20="","",VLOOKUP(B20,'2-LEX,8h'!B21:D53,3))</f>
        <v/>
      </c>
      <c r="S20" s="147" t="str">
        <f>IF(B20="","",VLOOKUP(B20,'1-Elenco misure'!$B$9:$F$69,4))</f>
        <v/>
      </c>
      <c r="T20" s="147" t="str">
        <f>IF(B20="","",VLOOKUP(B20,'1-Elenco misure'!$B$9:$F$69,5))</f>
        <v/>
      </c>
      <c r="AM20" s="147"/>
    </row>
    <row r="21" spans="2:39">
      <c r="B21" s="183" t="str">
        <f t="shared" si="1"/>
        <v/>
      </c>
      <c r="C21" s="184" t="str">
        <f t="shared" si="2"/>
        <v/>
      </c>
      <c r="D21" s="185" t="str">
        <f t="shared" si="3"/>
        <v/>
      </c>
      <c r="E21" s="186" t="str">
        <f t="shared" si="4"/>
        <v/>
      </c>
      <c r="F21" s="187" t="str">
        <f t="shared" si="5"/>
        <v/>
      </c>
      <c r="J21" s="147" t="b">
        <f t="shared" si="0"/>
        <v>0</v>
      </c>
      <c r="N21" s="147"/>
      <c r="P21" s="147" t="str">
        <f>IF('2-LEX,8h'!B22=0,"",'2-LEX,8h'!B22)</f>
        <v/>
      </c>
      <c r="Q21" s="147" t="str">
        <f>IF(B21="","",VLOOKUP(B21,'1-Elenco misure'!$B$9:$F$69,2))</f>
        <v/>
      </c>
      <c r="R21" s="147" t="str">
        <f>IF(B21="","",VLOOKUP(B21,'2-LEX,8h'!B22:D54,3))</f>
        <v/>
      </c>
      <c r="S21" s="147" t="str">
        <f>IF(B21="","",VLOOKUP(B21,'1-Elenco misure'!$B$9:$F$69,4))</f>
        <v/>
      </c>
      <c r="T21" s="147" t="str">
        <f>IF(B21="","",VLOOKUP(B21,'1-Elenco misure'!$B$9:$F$69,5))</f>
        <v/>
      </c>
      <c r="AM21" s="147"/>
    </row>
    <row r="22" spans="2:39">
      <c r="B22" s="183" t="str">
        <f t="shared" si="1"/>
        <v/>
      </c>
      <c r="C22" s="184" t="str">
        <f t="shared" si="2"/>
        <v/>
      </c>
      <c r="D22" s="185" t="str">
        <f t="shared" si="3"/>
        <v/>
      </c>
      <c r="E22" s="186" t="str">
        <f t="shared" si="4"/>
        <v/>
      </c>
      <c r="F22" s="187" t="str">
        <f t="shared" si="5"/>
        <v/>
      </c>
      <c r="J22" s="147" t="b">
        <f t="shared" si="0"/>
        <v>0</v>
      </c>
      <c r="N22" s="147"/>
      <c r="P22" s="147" t="str">
        <f>IF('2-LEX,8h'!B23=0,"",'2-LEX,8h'!B23)</f>
        <v/>
      </c>
      <c r="Q22" s="147" t="str">
        <f>IF(B22="","",VLOOKUP(B22,'1-Elenco misure'!$B$9:$F$69,2))</f>
        <v/>
      </c>
      <c r="R22" s="147" t="str">
        <f>IF(B22="","",VLOOKUP(B22,'2-LEX,8h'!B23:D55,3))</f>
        <v/>
      </c>
      <c r="S22" s="147" t="str">
        <f>IF(B22="","",VLOOKUP(B22,'1-Elenco misure'!$B$9:$F$69,4))</f>
        <v/>
      </c>
      <c r="T22" s="147" t="str">
        <f>IF(B22="","",VLOOKUP(B22,'1-Elenco misure'!$B$9:$F$69,5))</f>
        <v/>
      </c>
      <c r="AM22" s="147"/>
    </row>
    <row r="23" spans="2:39">
      <c r="B23" s="183" t="str">
        <f t="shared" si="1"/>
        <v/>
      </c>
      <c r="C23" s="184" t="str">
        <f t="shared" si="2"/>
        <v/>
      </c>
      <c r="D23" s="185" t="str">
        <f t="shared" si="3"/>
        <v/>
      </c>
      <c r="E23" s="186" t="str">
        <f t="shared" si="4"/>
        <v/>
      </c>
      <c r="F23" s="187" t="str">
        <f t="shared" si="5"/>
        <v/>
      </c>
      <c r="J23" s="147" t="b">
        <f t="shared" si="0"/>
        <v>0</v>
      </c>
      <c r="N23" s="147"/>
      <c r="P23" s="147" t="str">
        <f>IF('2-LEX,8h'!B24=0,"",'2-LEX,8h'!B24)</f>
        <v/>
      </c>
      <c r="Q23" s="147" t="str">
        <f>IF(B23="","",VLOOKUP(B23,'1-Elenco misure'!$B$9:$F$69,2))</f>
        <v/>
      </c>
      <c r="R23" s="147" t="str">
        <f>IF(B23="","",VLOOKUP(B23,'2-LEX,8h'!B24:D56,3))</f>
        <v/>
      </c>
      <c r="S23" s="147" t="str">
        <f>IF(B23="","",VLOOKUP(B23,'1-Elenco misure'!$B$9:$F$69,4))</f>
        <v/>
      </c>
      <c r="T23" s="147" t="str">
        <f>IF(B23="","",VLOOKUP(B23,'1-Elenco misure'!$B$9:$F$69,5))</f>
        <v/>
      </c>
      <c r="AM23" s="147"/>
    </row>
    <row r="24" spans="2:39">
      <c r="B24" s="183" t="str">
        <f t="shared" si="1"/>
        <v/>
      </c>
      <c r="C24" s="184" t="str">
        <f t="shared" si="2"/>
        <v/>
      </c>
      <c r="D24" s="185" t="str">
        <f t="shared" si="3"/>
        <v/>
      </c>
      <c r="E24" s="186" t="str">
        <f t="shared" si="4"/>
        <v/>
      </c>
      <c r="F24" s="187" t="str">
        <f t="shared" si="5"/>
        <v/>
      </c>
      <c r="J24" s="147" t="b">
        <f t="shared" si="0"/>
        <v>0</v>
      </c>
      <c r="N24" s="147"/>
      <c r="P24" s="147" t="str">
        <f>IF('2-LEX,8h'!B25=0,"",'2-LEX,8h'!B25)</f>
        <v/>
      </c>
      <c r="Q24" s="147" t="str">
        <f>IF(B24="","",VLOOKUP(B24,'1-Elenco misure'!$B$9:$F$69,2))</f>
        <v/>
      </c>
      <c r="R24" s="147" t="str">
        <f>IF(B24="","",VLOOKUP(B24,'2-LEX,8h'!B25:D57,3))</f>
        <v/>
      </c>
      <c r="S24" s="147" t="str">
        <f>IF(B24="","",VLOOKUP(B24,'1-Elenco misure'!$B$9:$F$69,4))</f>
        <v/>
      </c>
      <c r="T24" s="147" t="str">
        <f>IF(B24="","",VLOOKUP(B24,'1-Elenco misure'!$B$9:$F$69,5))</f>
        <v/>
      </c>
      <c r="AM24" s="147"/>
    </row>
    <row r="25" spans="2:39">
      <c r="B25" s="183" t="str">
        <f t="shared" si="1"/>
        <v/>
      </c>
      <c r="C25" s="184" t="str">
        <f t="shared" si="2"/>
        <v/>
      </c>
      <c r="D25" s="185" t="str">
        <f t="shared" si="3"/>
        <v/>
      </c>
      <c r="E25" s="186" t="str">
        <f t="shared" si="4"/>
        <v/>
      </c>
      <c r="F25" s="187" t="str">
        <f t="shared" si="5"/>
        <v/>
      </c>
      <c r="J25" s="147" t="b">
        <f t="shared" si="0"/>
        <v>0</v>
      </c>
      <c r="N25" s="147"/>
      <c r="P25" s="147" t="str">
        <f>IF('2-LEX,8h'!B26=0,"",'2-LEX,8h'!B26)</f>
        <v/>
      </c>
      <c r="Q25" s="147" t="str">
        <f>IF(B25="","",VLOOKUP(B25,'1-Elenco misure'!$B$9:$F$69,2))</f>
        <v/>
      </c>
      <c r="R25" s="147" t="str">
        <f>IF(B25="","",VLOOKUP(B25,'2-LEX,8h'!B26:D58,3))</f>
        <v/>
      </c>
      <c r="S25" s="147" t="str">
        <f>IF(B25="","",VLOOKUP(B25,'1-Elenco misure'!$B$9:$F$69,4))</f>
        <v/>
      </c>
      <c r="T25" s="147" t="str">
        <f>IF(B25="","",VLOOKUP(B25,'1-Elenco misure'!$B$9:$F$69,5))</f>
        <v/>
      </c>
      <c r="AM25" s="147"/>
    </row>
    <row r="26" spans="2:39">
      <c r="B26" s="183" t="str">
        <f t="shared" si="1"/>
        <v/>
      </c>
      <c r="C26" s="184" t="str">
        <f t="shared" si="2"/>
        <v/>
      </c>
      <c r="D26" s="185" t="str">
        <f t="shared" si="3"/>
        <v/>
      </c>
      <c r="E26" s="186" t="str">
        <f t="shared" si="4"/>
        <v/>
      </c>
      <c r="F26" s="187" t="str">
        <f t="shared" si="5"/>
        <v/>
      </c>
      <c r="J26" s="147" t="b">
        <f t="shared" si="0"/>
        <v>0</v>
      </c>
      <c r="N26" s="147"/>
      <c r="P26" s="147" t="str">
        <f>IF('2-LEX,8h'!B27=0,"",'2-LEX,8h'!B27)</f>
        <v/>
      </c>
      <c r="Q26" s="147" t="str">
        <f>IF(B26="","",VLOOKUP(B26,'1-Elenco misure'!$B$9:$F$69,2))</f>
        <v/>
      </c>
      <c r="R26" s="147" t="str">
        <f>IF(B26="","",VLOOKUP(B26,'2-LEX,8h'!B27:D59,3))</f>
        <v/>
      </c>
      <c r="S26" s="147" t="str">
        <f>IF(B26="","",VLOOKUP(B26,'1-Elenco misure'!$B$9:$F$69,4))</f>
        <v/>
      </c>
      <c r="T26" s="147" t="str">
        <f>IF(B26="","",VLOOKUP(B26,'1-Elenco misure'!$B$9:$F$69,5))</f>
        <v/>
      </c>
      <c r="AM26" s="147"/>
    </row>
    <row r="27" spans="2:39">
      <c r="B27" s="183" t="str">
        <f t="shared" si="1"/>
        <v/>
      </c>
      <c r="C27" s="184" t="str">
        <f t="shared" si="2"/>
        <v/>
      </c>
      <c r="D27" s="185" t="str">
        <f t="shared" si="3"/>
        <v/>
      </c>
      <c r="E27" s="186" t="str">
        <f t="shared" si="4"/>
        <v/>
      </c>
      <c r="F27" s="187" t="str">
        <f t="shared" si="5"/>
        <v/>
      </c>
      <c r="J27" s="147" t="b">
        <f t="shared" si="0"/>
        <v>0</v>
      </c>
      <c r="N27" s="147"/>
      <c r="P27" s="147" t="str">
        <f>IF('2-LEX,8h'!B28=0,"",'2-LEX,8h'!B28)</f>
        <v/>
      </c>
      <c r="Q27" s="147" t="str">
        <f>IF(B27="","",VLOOKUP(B27,'1-Elenco misure'!$B$9:$F$69,2))</f>
        <v/>
      </c>
      <c r="R27" s="147" t="str">
        <f>IF(B27="","",VLOOKUP(B27,'2-LEX,8h'!B28:D60,3))</f>
        <v/>
      </c>
      <c r="S27" s="147" t="str">
        <f>IF(B27="","",VLOOKUP(B27,'1-Elenco misure'!$B$9:$F$69,4))</f>
        <v/>
      </c>
      <c r="T27" s="147" t="str">
        <f>IF(B27="","",VLOOKUP(B27,'1-Elenco misure'!$B$9:$F$69,5))</f>
        <v/>
      </c>
      <c r="AM27" s="147"/>
    </row>
    <row r="28" spans="2:39">
      <c r="B28" s="183" t="str">
        <f t="shared" si="1"/>
        <v/>
      </c>
      <c r="C28" s="184" t="str">
        <f t="shared" si="2"/>
        <v/>
      </c>
      <c r="D28" s="185" t="str">
        <f t="shared" si="3"/>
        <v/>
      </c>
      <c r="E28" s="186" t="str">
        <f t="shared" si="4"/>
        <v/>
      </c>
      <c r="F28" s="187" t="str">
        <f t="shared" si="5"/>
        <v/>
      </c>
      <c r="J28" s="147" t="b">
        <f t="shared" si="0"/>
        <v>0</v>
      </c>
      <c r="N28" s="147"/>
      <c r="P28" s="147" t="str">
        <f>IF('2-LEX,8h'!B29=0,"",'2-LEX,8h'!B29)</f>
        <v/>
      </c>
      <c r="Q28" s="147" t="str">
        <f>IF(B28="","",VLOOKUP(B28,'1-Elenco misure'!$B$9:$F$69,2))</f>
        <v/>
      </c>
      <c r="R28" s="147" t="str">
        <f>IF(B28="","",VLOOKUP(B28,'2-LEX,8h'!B29:D61,3))</f>
        <v/>
      </c>
      <c r="S28" s="147" t="str">
        <f>IF(B28="","",VLOOKUP(B28,'1-Elenco misure'!$B$9:$F$69,4))</f>
        <v/>
      </c>
      <c r="T28" s="147" t="str">
        <f>IF(B28="","",VLOOKUP(B28,'1-Elenco misure'!$B$9:$F$69,5))</f>
        <v/>
      </c>
      <c r="AM28" s="147"/>
    </row>
    <row r="29" spans="2:39">
      <c r="B29" s="183" t="str">
        <f t="shared" si="1"/>
        <v/>
      </c>
      <c r="C29" s="184" t="str">
        <f t="shared" si="2"/>
        <v/>
      </c>
      <c r="D29" s="185" t="str">
        <f t="shared" si="3"/>
        <v/>
      </c>
      <c r="E29" s="186" t="str">
        <f t="shared" si="4"/>
        <v/>
      </c>
      <c r="F29" s="187" t="str">
        <f t="shared" si="5"/>
        <v/>
      </c>
      <c r="J29" s="147" t="b">
        <f t="shared" si="0"/>
        <v>0</v>
      </c>
      <c r="N29" s="147"/>
      <c r="P29" s="147" t="str">
        <f>IF('2-LEX,8h'!B30=0,"",'2-LEX,8h'!B30)</f>
        <v/>
      </c>
      <c r="Q29" s="147" t="str">
        <f>IF(B29="","",VLOOKUP(B29,'1-Elenco misure'!$B$9:$F$69,2))</f>
        <v/>
      </c>
      <c r="R29" s="147" t="str">
        <f>IF(B29="","",VLOOKUP(B29,'2-LEX,8h'!B30:D62,3))</f>
        <v/>
      </c>
      <c r="S29" s="147" t="str">
        <f>IF(B29="","",VLOOKUP(B29,'1-Elenco misure'!$B$9:$F$69,4))</f>
        <v/>
      </c>
      <c r="T29" s="147" t="str">
        <f>IF(B29="","",VLOOKUP(B29,'1-Elenco misure'!$B$9:$F$69,5))</f>
        <v/>
      </c>
      <c r="AM29" s="147"/>
    </row>
    <row r="30" spans="2:39">
      <c r="B30" s="183" t="str">
        <f t="shared" si="1"/>
        <v/>
      </c>
      <c r="C30" s="184" t="str">
        <f t="shared" si="2"/>
        <v/>
      </c>
      <c r="D30" s="185" t="str">
        <f t="shared" si="3"/>
        <v/>
      </c>
      <c r="E30" s="186" t="str">
        <f t="shared" si="4"/>
        <v/>
      </c>
      <c r="F30" s="187" t="str">
        <f t="shared" si="5"/>
        <v/>
      </c>
      <c r="J30" s="147" t="b">
        <f t="shared" si="0"/>
        <v>0</v>
      </c>
      <c r="N30" s="147"/>
      <c r="P30" s="147" t="str">
        <f>IF('2-LEX,8h'!B31=0,"",'2-LEX,8h'!B31)</f>
        <v/>
      </c>
      <c r="Q30" s="147" t="str">
        <f>IF(B30="","",VLOOKUP(B30,'1-Elenco misure'!$B$9:$F$69,2))</f>
        <v/>
      </c>
      <c r="R30" s="147" t="str">
        <f>IF(B30="","",VLOOKUP(B30,'2-LEX,8h'!B31:D63,3))</f>
        <v/>
      </c>
      <c r="S30" s="147" t="str">
        <f>IF(B30="","",VLOOKUP(B30,'1-Elenco misure'!$B$9:$F$69,4))</f>
        <v/>
      </c>
      <c r="T30" s="147" t="str">
        <f>IF(B30="","",VLOOKUP(B30,'1-Elenco misure'!$B$9:$F$69,5))</f>
        <v/>
      </c>
      <c r="AM30" s="147"/>
    </row>
    <row r="31" spans="2:39">
      <c r="B31" s="183" t="str">
        <f t="shared" si="1"/>
        <v/>
      </c>
      <c r="C31" s="184" t="str">
        <f t="shared" si="2"/>
        <v/>
      </c>
      <c r="D31" s="185" t="str">
        <f t="shared" si="3"/>
        <v/>
      </c>
      <c r="E31" s="186" t="str">
        <f t="shared" si="4"/>
        <v/>
      </c>
      <c r="F31" s="187" t="str">
        <f t="shared" si="5"/>
        <v/>
      </c>
      <c r="J31" s="147" t="b">
        <f t="shared" si="0"/>
        <v>0</v>
      </c>
      <c r="N31" s="147"/>
      <c r="P31" s="147" t="str">
        <f>IF('2-LEX,8h'!B32=0,"",'2-LEX,8h'!B32)</f>
        <v/>
      </c>
      <c r="Q31" s="147" t="str">
        <f>IF(B31="","",VLOOKUP(B31,'1-Elenco misure'!$B$9:$F$69,2))</f>
        <v/>
      </c>
      <c r="R31" s="147" t="str">
        <f>IF(B31="","",VLOOKUP(B31,'2-LEX,8h'!B32:D64,3))</f>
        <v/>
      </c>
      <c r="S31" s="147" t="str">
        <f>IF(B31="","",VLOOKUP(B31,'1-Elenco misure'!$B$9:$F$69,4))</f>
        <v/>
      </c>
      <c r="T31" s="147" t="str">
        <f>IF(B31="","",VLOOKUP(B31,'1-Elenco misure'!$B$9:$F$69,5))</f>
        <v/>
      </c>
      <c r="AM31" s="147"/>
    </row>
    <row r="32" spans="2:39">
      <c r="B32" s="183" t="str">
        <f t="shared" si="1"/>
        <v/>
      </c>
      <c r="C32" s="184" t="str">
        <f t="shared" si="2"/>
        <v/>
      </c>
      <c r="D32" s="185" t="str">
        <f t="shared" si="3"/>
        <v/>
      </c>
      <c r="E32" s="186" t="str">
        <f t="shared" si="4"/>
        <v/>
      </c>
      <c r="F32" s="187" t="str">
        <f t="shared" si="5"/>
        <v/>
      </c>
      <c r="J32" s="147" t="b">
        <f t="shared" si="0"/>
        <v>0</v>
      </c>
      <c r="N32" s="147"/>
      <c r="P32" s="147" t="str">
        <f>IF('2-LEX,8h'!B33=0,"",'2-LEX,8h'!B33)</f>
        <v/>
      </c>
      <c r="Q32" s="147" t="str">
        <f>IF(B32="","",VLOOKUP(B32,'1-Elenco misure'!$B$9:$F$69,2))</f>
        <v/>
      </c>
      <c r="R32" s="147" t="str">
        <f>IF(B32="","",VLOOKUP(B32,'2-LEX,8h'!B33:D65,3))</f>
        <v/>
      </c>
      <c r="S32" s="147" t="str">
        <f>IF(B32="","",VLOOKUP(B32,'1-Elenco misure'!$B$9:$F$69,4))</f>
        <v/>
      </c>
      <c r="T32" s="147" t="str">
        <f>IF(B32="","",VLOOKUP(B32,'1-Elenco misure'!$B$9:$F$69,5))</f>
        <v/>
      </c>
      <c r="AM32" s="147"/>
    </row>
    <row r="33" spans="2:39">
      <c r="B33" s="183" t="str">
        <f t="shared" si="1"/>
        <v/>
      </c>
      <c r="C33" s="184" t="str">
        <f t="shared" si="2"/>
        <v/>
      </c>
      <c r="D33" s="185" t="str">
        <f t="shared" si="3"/>
        <v/>
      </c>
      <c r="E33" s="186" t="str">
        <f t="shared" si="4"/>
        <v/>
      </c>
      <c r="F33" s="187" t="str">
        <f t="shared" si="5"/>
        <v/>
      </c>
      <c r="J33" s="147" t="b">
        <f t="shared" si="0"/>
        <v>0</v>
      </c>
      <c r="N33" s="147"/>
      <c r="P33" s="147" t="str">
        <f>IF('2-LEX,8h'!B34=0,"",'2-LEX,8h'!B34)</f>
        <v/>
      </c>
      <c r="Q33" s="147" t="str">
        <f>IF(B33="","",VLOOKUP(B33,'1-Elenco misure'!$B$9:$F$69,2))</f>
        <v/>
      </c>
      <c r="R33" s="147" t="str">
        <f>IF(B33="","",VLOOKUP(B33,'2-LEX,8h'!B34:D66,3))</f>
        <v/>
      </c>
      <c r="S33" s="147" t="str">
        <f>IF(B33="","",VLOOKUP(B33,'1-Elenco misure'!$B$9:$F$69,4))</f>
        <v/>
      </c>
      <c r="T33" s="147" t="str">
        <f>IF(B33="","",VLOOKUP(B33,'1-Elenco misure'!$B$9:$F$69,5))</f>
        <v/>
      </c>
      <c r="AM33" s="147"/>
    </row>
    <row r="34" spans="2:39">
      <c r="B34" s="183" t="str">
        <f t="shared" si="1"/>
        <v/>
      </c>
      <c r="C34" s="184" t="str">
        <f t="shared" si="2"/>
        <v/>
      </c>
      <c r="D34" s="185" t="str">
        <f t="shared" si="3"/>
        <v/>
      </c>
      <c r="E34" s="186" t="str">
        <f t="shared" si="4"/>
        <v/>
      </c>
      <c r="F34" s="187" t="str">
        <f t="shared" si="5"/>
        <v/>
      </c>
      <c r="J34" s="147" t="b">
        <f t="shared" si="0"/>
        <v>0</v>
      </c>
      <c r="N34" s="147"/>
      <c r="P34" s="147" t="str">
        <f>IF('2-LEX,8h'!B35=0,"",'2-LEX,8h'!B35)</f>
        <v/>
      </c>
      <c r="Q34" s="147" t="str">
        <f>IF(B34="","",VLOOKUP(B34,'1-Elenco misure'!$B$9:$F$69,2))</f>
        <v/>
      </c>
      <c r="R34" s="147" t="str">
        <f>IF(B34="","",VLOOKUP(B34,'2-LEX,8h'!B35:D67,3))</f>
        <v/>
      </c>
      <c r="S34" s="147" t="str">
        <f>IF(B34="","",VLOOKUP(B34,'1-Elenco misure'!$B$9:$F$69,4))</f>
        <v/>
      </c>
      <c r="T34" s="147" t="str">
        <f>IF(B34="","",VLOOKUP(B34,'1-Elenco misure'!$B$9:$F$69,5))</f>
        <v/>
      </c>
      <c r="AM34" s="147"/>
    </row>
    <row r="35" spans="2:39">
      <c r="B35" s="183" t="str">
        <f t="shared" si="1"/>
        <v/>
      </c>
      <c r="C35" s="184" t="str">
        <f t="shared" si="2"/>
        <v/>
      </c>
      <c r="D35" s="185" t="str">
        <f t="shared" si="3"/>
        <v/>
      </c>
      <c r="E35" s="186" t="str">
        <f t="shared" si="4"/>
        <v/>
      </c>
      <c r="F35" s="187" t="str">
        <f t="shared" si="5"/>
        <v/>
      </c>
      <c r="J35" s="147" t="b">
        <f t="shared" si="0"/>
        <v>0</v>
      </c>
      <c r="N35" s="147"/>
      <c r="P35" s="147" t="str">
        <f>IF('2-LEX,8h'!B36=0,"",'2-LEX,8h'!B36)</f>
        <v/>
      </c>
      <c r="Q35" s="147" t="str">
        <f>IF(B35="","",VLOOKUP(B35,'1-Elenco misure'!$B$9:$F$69,2))</f>
        <v/>
      </c>
      <c r="R35" s="147" t="str">
        <f>IF(B35="","",VLOOKUP(B35,'2-LEX,8h'!B36:D68,3))</f>
        <v/>
      </c>
      <c r="S35" s="147" t="str">
        <f>IF(B35="","",VLOOKUP(B35,'1-Elenco misure'!$B$9:$F$69,4))</f>
        <v/>
      </c>
      <c r="T35" s="147" t="str">
        <f>IF(B35="","",VLOOKUP(B35,'1-Elenco misure'!$B$9:$F$69,5))</f>
        <v/>
      </c>
      <c r="AM35" s="147"/>
    </row>
    <row r="36" spans="2:39">
      <c r="B36" s="183" t="str">
        <f t="shared" si="1"/>
        <v/>
      </c>
      <c r="C36" s="184" t="str">
        <f t="shared" si="2"/>
        <v/>
      </c>
      <c r="D36" s="185" t="str">
        <f t="shared" si="3"/>
        <v/>
      </c>
      <c r="E36" s="186" t="str">
        <f t="shared" si="4"/>
        <v/>
      </c>
      <c r="F36" s="187" t="str">
        <f t="shared" si="5"/>
        <v/>
      </c>
      <c r="J36" s="147" t="b">
        <f t="shared" si="0"/>
        <v>0</v>
      </c>
      <c r="N36" s="147"/>
      <c r="P36" s="147" t="str">
        <f>IF('2-LEX,8h'!B37=0,"",'2-LEX,8h'!B37)</f>
        <v/>
      </c>
      <c r="Q36" s="147" t="str">
        <f>IF(B36="","",VLOOKUP(B36,'1-Elenco misure'!$B$9:$F$69,2))</f>
        <v/>
      </c>
      <c r="R36" s="147" t="str">
        <f>IF(B36="","",VLOOKUP(B36,'2-LEX,8h'!B37:D69,3))</f>
        <v/>
      </c>
      <c r="S36" s="147" t="str">
        <f>IF(B36="","",VLOOKUP(B36,'1-Elenco misure'!$B$9:$F$69,4))</f>
        <v/>
      </c>
      <c r="T36" s="147" t="str">
        <f>IF(B36="","",VLOOKUP(B36,'1-Elenco misure'!$B$9:$F$69,5))</f>
        <v/>
      </c>
      <c r="AM36" s="147"/>
    </row>
    <row r="37" spans="2:39">
      <c r="B37" s="183" t="str">
        <f t="shared" si="1"/>
        <v/>
      </c>
      <c r="C37" s="184" t="str">
        <f t="shared" si="2"/>
        <v/>
      </c>
      <c r="D37" s="185" t="str">
        <f t="shared" si="3"/>
        <v/>
      </c>
      <c r="E37" s="186" t="str">
        <f t="shared" si="4"/>
        <v/>
      </c>
      <c r="F37" s="187" t="str">
        <f t="shared" si="5"/>
        <v/>
      </c>
      <c r="J37" s="147" t="b">
        <f t="shared" si="0"/>
        <v>0</v>
      </c>
      <c r="N37" s="147"/>
      <c r="P37" s="147" t="str">
        <f>IF('2-LEX,8h'!B38=0,"",'2-LEX,8h'!B38)</f>
        <v/>
      </c>
      <c r="Q37" s="147" t="str">
        <f>IF(B37="","",VLOOKUP(B37,'1-Elenco misure'!$B$9:$F$69,2))</f>
        <v/>
      </c>
      <c r="R37" s="147" t="str">
        <f>IF(B37="","",VLOOKUP(B37,'2-LEX,8h'!B38:D70,3))</f>
        <v/>
      </c>
      <c r="S37" s="147" t="str">
        <f>IF(B37="","",VLOOKUP(B37,'1-Elenco misure'!$B$9:$F$69,4))</f>
        <v/>
      </c>
      <c r="T37" s="147" t="str">
        <f>IF(B37="","",VLOOKUP(B37,'1-Elenco misure'!$B$9:$F$69,5))</f>
        <v/>
      </c>
      <c r="AM37" s="147"/>
    </row>
    <row r="38" spans="2:39" ht="15" customHeight="1" thickBot="1">
      <c r="B38" s="188" t="s">
        <v>22</v>
      </c>
      <c r="C38" s="189"/>
      <c r="D38" s="190">
        <f>R38</f>
        <v>25</v>
      </c>
      <c r="E38" s="191"/>
      <c r="F38" s="192"/>
      <c r="J38" s="147">
        <f t="shared" si="0"/>
        <v>1</v>
      </c>
      <c r="N38" s="147"/>
      <c r="R38" s="147">
        <f>SUM(R6:R37)</f>
        <v>25</v>
      </c>
      <c r="S38" s="147"/>
      <c r="AM38" s="147"/>
    </row>
    <row r="39" spans="2:39" ht="20" customHeight="1" thickTop="1">
      <c r="B39" s="193" t="s">
        <v>14</v>
      </c>
      <c r="C39" s="194"/>
      <c r="D39" s="195" t="s">
        <v>26</v>
      </c>
      <c r="E39" s="196">
        <f>R39</f>
        <v>93.127281023809857</v>
      </c>
      <c r="F39" s="197" t="str">
        <f>S40</f>
        <v>&lt; 135</v>
      </c>
      <c r="J39" s="147">
        <f>SUM(J6:J38)</f>
        <v>6</v>
      </c>
      <c r="L39" s="198">
        <f>E39+E40</f>
        <v>95.234517790461723</v>
      </c>
      <c r="N39" s="147"/>
      <c r="R39" s="147">
        <f>'2-LEX,8h'!O7</f>
        <v>93.127281023809857</v>
      </c>
      <c r="S39" s="147"/>
      <c r="AM39" s="147"/>
    </row>
    <row r="40" spans="2:39" ht="20" customHeight="1" thickBot="1">
      <c r="B40" s="199" t="s">
        <v>15</v>
      </c>
      <c r="C40" s="200"/>
      <c r="D40" s="201" t="s">
        <v>50</v>
      </c>
      <c r="E40" s="202">
        <f>R40</f>
        <v>2.1072367666518712</v>
      </c>
      <c r="F40" s="203"/>
      <c r="N40" s="147"/>
      <c r="R40" s="147">
        <f>IF(('2-LEX,8h'!F7)="",'2-LEX,8h'!O23,'2-LEX,8h'!O29)</f>
        <v>2.1072367666518712</v>
      </c>
      <c r="S40" s="147" t="str">
        <f>IF(J39&gt;0,IF(J39&lt;40,"&lt; 135",IF(AND(J39&gt;100,J39&lt;4000),"&lt; 137",IF(AND(J39&gt;10000,J39&lt;400000),"&lt; 140","&gt; 140"))))</f>
        <v>&lt; 135</v>
      </c>
      <c r="AM40" s="147"/>
    </row>
    <row r="41" spans="2:39" ht="13.15" thickTop="1">
      <c r="B41" s="204" t="s">
        <v>77</v>
      </c>
      <c r="C41" s="205" t="str">
        <f>P41</f>
        <v>Cuffie 3M</v>
      </c>
      <c r="D41" s="206"/>
      <c r="E41" s="207" t="s">
        <v>69</v>
      </c>
      <c r="F41" s="208" t="str">
        <f>J41</f>
        <v>C</v>
      </c>
      <c r="J41" s="147" t="str">
        <f>'1-Elenco misure'!C5</f>
        <v>C</v>
      </c>
      <c r="N41" s="147"/>
      <c r="P41" s="147" t="str">
        <f>'1-Elenco misure'!C4</f>
        <v>Cuffie 3M</v>
      </c>
      <c r="S41" s="147"/>
      <c r="AM41" s="147"/>
    </row>
    <row r="42" spans="2:39">
      <c r="B42" s="209"/>
      <c r="C42" s="210"/>
      <c r="E42" s="211" t="s">
        <v>70</v>
      </c>
      <c r="F42" s="212">
        <f>J42</f>
        <v>18</v>
      </c>
      <c r="J42" s="147">
        <f>'1-Elenco misure'!C6</f>
        <v>18</v>
      </c>
    </row>
    <row r="43" spans="2:39" ht="15" thickBot="1">
      <c r="B43" s="214" t="s">
        <v>76</v>
      </c>
      <c r="C43" s="215"/>
      <c r="D43" s="216" t="s">
        <v>26</v>
      </c>
      <c r="E43" s="217">
        <f>J43</f>
        <v>78.066369992566223</v>
      </c>
      <c r="F43" s="218"/>
      <c r="J43" s="147">
        <f>'5-Esposizione a DPI indossati'!O7</f>
        <v>78.066369992566223</v>
      </c>
    </row>
    <row r="44" spans="2:39" ht="13.15" thickTop="1"/>
  </sheetData>
  <sheetProtection algorithmName="SHA-512" hashValue="dbvd+JxWVi2HjbGqSduihYZg4YkTumTRBtLP2NP1Q7c4pn1Ul96xdYk3qwHNj9epXDNd4MysAKzb4rB3WFzjvw==" saltValue="5I5/NRX0YkoQ+rvW7w7mnw==" spinCount="100000" sheet="1" objects="1" scenarios="1"/>
  <mergeCells count="12">
    <mergeCell ref="B43:C43"/>
    <mergeCell ref="C41:C42"/>
    <mergeCell ref="E43:F43"/>
    <mergeCell ref="B2:D2"/>
    <mergeCell ref="E3:F3"/>
    <mergeCell ref="B39:C39"/>
    <mergeCell ref="F39:F40"/>
    <mergeCell ref="B40:C40"/>
    <mergeCell ref="B4:B5"/>
    <mergeCell ref="C4:C5"/>
    <mergeCell ref="B3:D3"/>
    <mergeCell ref="B38:C38"/>
  </mergeCells>
  <conditionalFormatting sqref="E39">
    <cfRule type="cellIs" dxfId="11" priority="5" stopIfTrue="1" operator="lessThanOrEqual">
      <formula>80</formula>
    </cfRule>
    <cfRule type="cellIs" dxfId="10" priority="6" stopIfTrue="1" operator="lessThanOrEqual">
      <formula>85</formula>
    </cfRule>
    <cfRule type="cellIs" dxfId="9" priority="7" stopIfTrue="1" operator="lessThanOrEqual">
      <formula>87</formula>
    </cfRule>
    <cfRule type="cellIs" dxfId="8" priority="8" operator="greaterThan">
      <formula>87</formula>
    </cfRule>
  </conditionalFormatting>
  <conditionalFormatting sqref="E3:F3">
    <cfRule type="cellIs" dxfId="7" priority="1" stopIfTrue="1" operator="lessThanOrEqual">
      <formula>80</formula>
    </cfRule>
    <cfRule type="cellIs" dxfId="6" priority="2" stopIfTrue="1" operator="lessThanOrEqual">
      <formula>85</formula>
    </cfRule>
    <cfRule type="cellIs" dxfId="5" priority="3" stopIfTrue="1" operator="lessThanOrEqual">
      <formula>87</formula>
    </cfRule>
    <cfRule type="cellIs" dxfId="4" priority="4" operator="greaterThan">
      <formula>87</formula>
    </cfRule>
  </conditionalFormatting>
  <conditionalFormatting sqref="F39:F40">
    <cfRule type="containsText" dxfId="3" priority="9" operator="containsText" text="&gt; 140">
      <formula>NOT(ISERROR(SEARCH("&gt; 140",F39)))</formula>
    </cfRule>
    <cfRule type="containsText" dxfId="2" priority="10" operator="containsText" text="&lt; 140">
      <formula>NOT(ISERROR(SEARCH("&lt; 140",F39)))</formula>
    </cfRule>
    <cfRule type="containsText" dxfId="1" priority="11" operator="containsText" text="&lt; 137">
      <formula>NOT(ISERROR(SEARCH("&lt; 137",F39)))</formula>
    </cfRule>
    <cfRule type="containsText" dxfId="0" priority="12" operator="containsText" text="&lt; 135">
      <formula>NOT(ISERROR(SEARCH("&lt; 135",F39)))</formula>
    </cfRule>
  </conditionalFormatting>
  <pageMargins left="0.7" right="0.7" top="0.75" bottom="0.75" header="0.3" footer="0.3"/>
  <pageSetup paperSize="9" scale="85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19C8-03D4-4C58-9D33-2069CCFABA1B}">
  <dimension ref="A1:N70"/>
  <sheetViews>
    <sheetView workbookViewId="0">
      <selection activeCell="C10" sqref="C10"/>
    </sheetView>
  </sheetViews>
  <sheetFormatPr defaultColWidth="8.85546875" defaultRowHeight="12.75"/>
  <cols>
    <col min="1" max="1" width="8.85546875" style="26"/>
    <col min="2" max="2" width="51.5703125" style="26" customWidth="1"/>
    <col min="3" max="3" width="12.5703125" style="26" bestFit="1" customWidth="1"/>
    <col min="4" max="4" width="12.35546875" style="26" bestFit="1" customWidth="1"/>
    <col min="5" max="5" width="10.5703125" style="26" bestFit="1" customWidth="1"/>
    <col min="6" max="9" width="8.85546875" style="26"/>
    <col min="10" max="14" width="8.85546875" style="26" hidden="1" customWidth="1"/>
    <col min="15" max="16384" width="8.85546875" style="26"/>
  </cols>
  <sheetData>
    <row r="1" spans="1:14" ht="33.6" customHeight="1">
      <c r="A1" s="144" t="s">
        <v>67</v>
      </c>
      <c r="B1" s="144"/>
      <c r="C1" s="144"/>
      <c r="D1" s="144"/>
      <c r="E1" s="144"/>
      <c r="F1" s="144"/>
      <c r="G1" s="144"/>
      <c r="H1" s="144"/>
      <c r="I1" s="144"/>
    </row>
    <row r="2" spans="1:14">
      <c r="A2" s="145" t="s">
        <v>75</v>
      </c>
      <c r="B2" s="145"/>
      <c r="C2" s="145"/>
      <c r="D2" s="145"/>
      <c r="E2" s="145"/>
      <c r="F2" s="145"/>
      <c r="G2" s="145"/>
      <c r="H2" s="145"/>
      <c r="I2" s="145"/>
    </row>
    <row r="4" spans="1:14" ht="13.15" thickBot="1"/>
    <row r="5" spans="1:14" ht="13.9" thickTop="1" thickBot="1">
      <c r="B5" s="137" t="s">
        <v>68</v>
      </c>
      <c r="C5" s="138"/>
      <c r="D5" s="138"/>
      <c r="E5" s="139"/>
      <c r="J5" s="26" t="str">
        <f>'1-Elenco misure'!C4</f>
        <v>Cuffie 3M</v>
      </c>
    </row>
    <row r="6" spans="1:14" ht="13.15" thickTop="1">
      <c r="B6" s="140" t="str">
        <f>J5</f>
        <v>Cuffie 3M</v>
      </c>
      <c r="C6" s="141"/>
      <c r="D6" s="110" t="s">
        <v>69</v>
      </c>
      <c r="E6" s="108" t="str">
        <f>J6</f>
        <v>C</v>
      </c>
      <c r="J6" s="26" t="str">
        <f>'1-Elenco misure'!C5</f>
        <v>C</v>
      </c>
    </row>
    <row r="7" spans="1:14" ht="13.15" thickBot="1">
      <c r="B7" s="142"/>
      <c r="C7" s="143"/>
      <c r="D7" s="111" t="s">
        <v>70</v>
      </c>
      <c r="E7" s="109">
        <f>J7</f>
        <v>18</v>
      </c>
      <c r="J7" s="26">
        <f>'1-Elenco misure'!C6</f>
        <v>18</v>
      </c>
    </row>
    <row r="8" spans="1:14" s="55" customFormat="1" ht="28.5" thickTop="1" thickBot="1">
      <c r="B8" s="112" t="s">
        <v>72</v>
      </c>
      <c r="C8" s="113" t="s">
        <v>73</v>
      </c>
      <c r="D8" s="120" t="s">
        <v>74</v>
      </c>
      <c r="E8" s="114" t="s">
        <v>71</v>
      </c>
    </row>
    <row r="9" spans="1:14">
      <c r="A9" s="121">
        <v>1</v>
      </c>
      <c r="B9" s="115" t="str">
        <f>J9</f>
        <v xml:space="preserve">Smeriglio piccolo </v>
      </c>
      <c r="C9" s="116">
        <f>K9</f>
        <v>96.2</v>
      </c>
      <c r="D9" s="116">
        <f>M9</f>
        <v>82.7</v>
      </c>
      <c r="E9" s="107" t="str">
        <f>N9</f>
        <v>SCARSA</v>
      </c>
      <c r="J9" s="26" t="str">
        <f>IF('1-Elenco misure'!C9="","",'1-Elenco misure'!C9)</f>
        <v xml:space="preserve">Smeriglio piccolo </v>
      </c>
      <c r="K9" s="26">
        <f>IF('1-Elenco misure'!D9="","",IF('1-Elenco misure'!E9&lt;80,"",'1-Elenco misure'!D9))</f>
        <v>96.2</v>
      </c>
      <c r="L9" s="26">
        <f>+IF(C9="",VLOOKUP(A9,'1-Elenco misure'!B9:F69,4),(C9-$E$7*IF($E$6="C",0.75,IF($E$6="I",0.5,IF($E$6="P",0.3,-1000)))))</f>
        <v>82.7</v>
      </c>
      <c r="M9" s="26">
        <f>IF(L9=0,"",L9)</f>
        <v>82.7</v>
      </c>
      <c r="N9" s="26" t="str">
        <f>IF(AND(B9="",C9=""),"",IF(AND(B9&lt;&gt;"",C9=""),"no DPI",IF(D9&lt;65,"ALTA",IF(AND(D9&gt;=65,D9&lt;75),"BUONA",IF(AND(D9&gt;=75,D9&lt;80),"ACCETTABILE","SCARSA")))))</f>
        <v>SCARSA</v>
      </c>
    </row>
    <row r="10" spans="1:14">
      <c r="A10" s="121">
        <v>2</v>
      </c>
      <c r="B10" s="115" t="str">
        <f t="shared" ref="B10:B69" si="0">J10</f>
        <v>Trapano</v>
      </c>
      <c r="C10" s="116">
        <f t="shared" ref="C10:C69" si="1">K10</f>
        <v>86.4</v>
      </c>
      <c r="D10" s="116">
        <f t="shared" ref="D10:D69" si="2">M10</f>
        <v>72.900000000000006</v>
      </c>
      <c r="E10" s="107" t="str">
        <f t="shared" ref="E10:E69" si="3">N10</f>
        <v>BUONA</v>
      </c>
      <c r="J10" s="26" t="str">
        <f>IF('1-Elenco misure'!C10="","",'1-Elenco misure'!C10)</f>
        <v>Trapano</v>
      </c>
      <c r="K10" s="26">
        <f>IF('1-Elenco misure'!D10="","",IF('1-Elenco misure'!E10&lt;80,"",'1-Elenco misure'!D10))</f>
        <v>86.4</v>
      </c>
      <c r="L10" s="26">
        <f>+IF(C10="",VLOOKUP(A10,'1-Elenco misure'!B10:F70,4),C10-$E$7*IF($E$6="C",0.75,IF($E$6="I",0.5,IF($E$6="P",0.3,-1000))))</f>
        <v>72.900000000000006</v>
      </c>
      <c r="M10" s="26">
        <f t="shared" ref="M10:M69" si="4">IF(L10=0,"",L10)</f>
        <v>72.900000000000006</v>
      </c>
      <c r="N10" s="26" t="str">
        <f t="shared" ref="N10:N69" si="5">IF(AND(B10="",C10=""),"",IF(AND(B10&lt;&gt;"",C10=""),"no DPI",IF(D10&lt;65,"ALTA",IF(AND(D10&gt;=65,D10&lt;75),"BUONA",IF(AND(D10&gt;=75,D10&lt;80),"ACCETTABILE","SCARSA")))))</f>
        <v>BUONA</v>
      </c>
    </row>
    <row r="11" spans="1:14">
      <c r="A11" s="121">
        <v>3</v>
      </c>
      <c r="B11" s="115" t="str">
        <f t="shared" si="0"/>
        <v>Avvitatore</v>
      </c>
      <c r="C11" s="116">
        <f t="shared" si="1"/>
        <v>80.3</v>
      </c>
      <c r="D11" s="116">
        <f t="shared" si="2"/>
        <v>66.8</v>
      </c>
      <c r="E11" s="107" t="str">
        <f t="shared" si="3"/>
        <v>BUONA</v>
      </c>
      <c r="J11" s="26" t="str">
        <f>IF('1-Elenco misure'!C11="","",'1-Elenco misure'!C11)</f>
        <v>Avvitatore</v>
      </c>
      <c r="K11" s="26">
        <f>IF('1-Elenco misure'!D11="","",IF('1-Elenco misure'!E11&lt;80,"",'1-Elenco misure'!D11))</f>
        <v>80.3</v>
      </c>
      <c r="L11" s="26">
        <f>+IF(C11="",VLOOKUP(A11,'1-Elenco misure'!B11:F71,4),C11-$E$7*IF($E$6="C",0.75,IF($E$6="I",0.5,IF($E$6="P",0.3,-1000))))</f>
        <v>66.8</v>
      </c>
      <c r="M11" s="26">
        <f t="shared" si="4"/>
        <v>66.8</v>
      </c>
      <c r="N11" s="26" t="str">
        <f t="shared" si="5"/>
        <v>BUONA</v>
      </c>
    </row>
    <row r="12" spans="1:14">
      <c r="A12" s="121">
        <v>4</v>
      </c>
      <c r="B12" s="115" t="str">
        <f t="shared" si="0"/>
        <v>Saldatrice ad elettrodo</v>
      </c>
      <c r="C12" s="116" t="str">
        <f t="shared" si="1"/>
        <v/>
      </c>
      <c r="D12" s="116">
        <f t="shared" si="2"/>
        <v>64.3</v>
      </c>
      <c r="E12" s="107" t="str">
        <f t="shared" si="3"/>
        <v>no DPI</v>
      </c>
      <c r="J12" s="26" t="str">
        <f>IF('1-Elenco misure'!C12="","",'1-Elenco misure'!C12)</f>
        <v>Saldatrice ad elettrodo</v>
      </c>
      <c r="K12" s="26" t="str">
        <f>IF('1-Elenco misure'!D12="","",IF('1-Elenco misure'!E12&lt;80,"",'1-Elenco misure'!D12))</f>
        <v/>
      </c>
      <c r="L12" s="26">
        <f>+IF(C12="",VLOOKUP(A12,'1-Elenco misure'!B12:F72,4),C12-$E$7*IF($E$6="C",0.75,IF($E$6="I",0.5,IF($E$6="P",0.3,-1000))))</f>
        <v>64.3</v>
      </c>
      <c r="M12" s="26">
        <f t="shared" si="4"/>
        <v>64.3</v>
      </c>
      <c r="N12" s="26" t="str">
        <f t="shared" si="5"/>
        <v>no DPI</v>
      </c>
    </row>
    <row r="13" spans="1:14">
      <c r="A13" s="121">
        <v>5</v>
      </c>
      <c r="B13" s="115" t="str">
        <f t="shared" si="0"/>
        <v>Smeriglio grande</v>
      </c>
      <c r="C13" s="116">
        <f t="shared" si="1"/>
        <v>93.8</v>
      </c>
      <c r="D13" s="116">
        <f t="shared" si="2"/>
        <v>80.3</v>
      </c>
      <c r="E13" s="107" t="str">
        <f t="shared" si="3"/>
        <v>SCARSA</v>
      </c>
      <c r="J13" s="26" t="str">
        <f>IF('1-Elenco misure'!C13="","",'1-Elenco misure'!C13)</f>
        <v>Smeriglio grande</v>
      </c>
      <c r="K13" s="26">
        <f>IF('1-Elenco misure'!D13="","",IF('1-Elenco misure'!E13&lt;80,"",'1-Elenco misure'!D13))</f>
        <v>93.8</v>
      </c>
      <c r="L13" s="26">
        <f>+IF(C13="",VLOOKUP(A13,'1-Elenco misure'!B13:F73,4),C13-$E$7*IF($E$6="C",0.75,IF($E$6="I",0.5,IF($E$6="P",0.3,-1000))))</f>
        <v>80.3</v>
      </c>
      <c r="M13" s="26">
        <f t="shared" si="4"/>
        <v>80.3</v>
      </c>
      <c r="N13" s="26" t="str">
        <f t="shared" si="5"/>
        <v>SCARSA</v>
      </c>
    </row>
    <row r="14" spans="1:14">
      <c r="A14" s="121">
        <v>6</v>
      </c>
      <c r="B14" s="115" t="str">
        <f t="shared" si="0"/>
        <v/>
      </c>
      <c r="C14" s="116" t="str">
        <f t="shared" si="1"/>
        <v/>
      </c>
      <c r="D14" s="116" t="str">
        <f t="shared" si="2"/>
        <v/>
      </c>
      <c r="E14" s="107" t="str">
        <f t="shared" si="3"/>
        <v/>
      </c>
      <c r="J14" s="26" t="str">
        <f>IF('1-Elenco misure'!C14="","",'1-Elenco misure'!C14)</f>
        <v/>
      </c>
      <c r="K14" s="26" t="str">
        <f>IF('1-Elenco misure'!D14="","",IF('1-Elenco misure'!E14&lt;80,"",'1-Elenco misure'!D14))</f>
        <v/>
      </c>
      <c r="L14" s="26">
        <f>+IF(C14="",VLOOKUP(A14,'1-Elenco misure'!B14:F74,4),C14-$E$7*IF($E$6="C",0.75,IF($E$6="I",0.5,IF($E$6="P",0.3,-1000))))</f>
        <v>0</v>
      </c>
      <c r="M14" s="26" t="str">
        <f t="shared" si="4"/>
        <v/>
      </c>
      <c r="N14" s="26" t="str">
        <f t="shared" si="5"/>
        <v/>
      </c>
    </row>
    <row r="15" spans="1:14">
      <c r="A15" s="121">
        <v>7</v>
      </c>
      <c r="B15" s="115" t="str">
        <f t="shared" si="0"/>
        <v/>
      </c>
      <c r="C15" s="116" t="str">
        <f t="shared" si="1"/>
        <v/>
      </c>
      <c r="D15" s="116" t="str">
        <f t="shared" si="2"/>
        <v/>
      </c>
      <c r="E15" s="107" t="str">
        <f t="shared" si="3"/>
        <v/>
      </c>
      <c r="J15" s="26" t="str">
        <f>IF('1-Elenco misure'!C15="","",'1-Elenco misure'!C15)</f>
        <v/>
      </c>
      <c r="K15" s="26" t="str">
        <f>IF('1-Elenco misure'!D15="","",IF('1-Elenco misure'!E15&lt;80,"",'1-Elenco misure'!D15))</f>
        <v/>
      </c>
      <c r="L15" s="26">
        <f>+IF(C15="",VLOOKUP(A15,'1-Elenco misure'!B15:F75,4),C15-$E$7*IF($E$6="C",0.75,IF($E$6="I",0.5,IF($E$6="P",0.3,-1000))))</f>
        <v>0</v>
      </c>
      <c r="M15" s="26" t="str">
        <f t="shared" si="4"/>
        <v/>
      </c>
      <c r="N15" s="26" t="str">
        <f t="shared" si="5"/>
        <v/>
      </c>
    </row>
    <row r="16" spans="1:14">
      <c r="A16" s="121">
        <v>8</v>
      </c>
      <c r="B16" s="115" t="str">
        <f t="shared" si="0"/>
        <v/>
      </c>
      <c r="C16" s="116" t="str">
        <f t="shared" si="1"/>
        <v/>
      </c>
      <c r="D16" s="116" t="str">
        <f t="shared" si="2"/>
        <v/>
      </c>
      <c r="E16" s="107" t="str">
        <f t="shared" si="3"/>
        <v/>
      </c>
      <c r="J16" s="26" t="str">
        <f>IF('1-Elenco misure'!C16="","",'1-Elenco misure'!C16)</f>
        <v/>
      </c>
      <c r="K16" s="26" t="str">
        <f>IF('1-Elenco misure'!D16="","",IF('1-Elenco misure'!E16&lt;80,"",'1-Elenco misure'!D16))</f>
        <v/>
      </c>
      <c r="L16" s="26">
        <f>+IF(C16="",VLOOKUP(A16,'1-Elenco misure'!B16:F76,4),C16-$E$7*IF($E$6="C",0.75,IF($E$6="I",0.5,IF($E$6="P",0.3,-1000))))</f>
        <v>0</v>
      </c>
      <c r="M16" s="26" t="str">
        <f t="shared" si="4"/>
        <v/>
      </c>
      <c r="N16" s="26" t="str">
        <f t="shared" si="5"/>
        <v/>
      </c>
    </row>
    <row r="17" spans="1:14">
      <c r="A17" s="121">
        <v>9</v>
      </c>
      <c r="B17" s="115" t="str">
        <f t="shared" si="0"/>
        <v/>
      </c>
      <c r="C17" s="116" t="str">
        <f t="shared" si="1"/>
        <v/>
      </c>
      <c r="D17" s="116" t="str">
        <f t="shared" si="2"/>
        <v/>
      </c>
      <c r="E17" s="107" t="str">
        <f t="shared" si="3"/>
        <v/>
      </c>
      <c r="J17" s="26" t="str">
        <f>IF('1-Elenco misure'!C17="","",'1-Elenco misure'!C17)</f>
        <v/>
      </c>
      <c r="K17" s="26" t="str">
        <f>IF('1-Elenco misure'!D17="","",IF('1-Elenco misure'!E17&lt;80,"",'1-Elenco misure'!D17))</f>
        <v/>
      </c>
      <c r="L17" s="26">
        <f>+IF(C17="",VLOOKUP(A17,'1-Elenco misure'!B17:F77,4),C17-$E$7*IF($E$6="C",0.75,IF($E$6="I",0.5,IF($E$6="P",0.3,-1000))))</f>
        <v>0</v>
      </c>
      <c r="M17" s="26" t="str">
        <f t="shared" si="4"/>
        <v/>
      </c>
      <c r="N17" s="26" t="str">
        <f t="shared" si="5"/>
        <v/>
      </c>
    </row>
    <row r="18" spans="1:14">
      <c r="A18" s="121">
        <v>10</v>
      </c>
      <c r="B18" s="115" t="str">
        <f t="shared" si="0"/>
        <v/>
      </c>
      <c r="C18" s="116" t="str">
        <f t="shared" si="1"/>
        <v/>
      </c>
      <c r="D18" s="116" t="str">
        <f t="shared" si="2"/>
        <v/>
      </c>
      <c r="E18" s="107" t="str">
        <f t="shared" si="3"/>
        <v/>
      </c>
      <c r="J18" s="26" t="str">
        <f>IF('1-Elenco misure'!C18="","",'1-Elenco misure'!C18)</f>
        <v/>
      </c>
      <c r="K18" s="26" t="str">
        <f>IF('1-Elenco misure'!D18="","",IF('1-Elenco misure'!E18&lt;80,"",'1-Elenco misure'!D18))</f>
        <v/>
      </c>
      <c r="L18" s="26">
        <f>+IF(C18="",VLOOKUP(A18,'1-Elenco misure'!B18:F78,4),C18-$E$7*IF($E$6="C",0.75,IF($E$6="I",0.5,IF($E$6="P",0.3,-1000))))</f>
        <v>0</v>
      </c>
      <c r="M18" s="26" t="str">
        <f t="shared" si="4"/>
        <v/>
      </c>
      <c r="N18" s="26" t="str">
        <f t="shared" si="5"/>
        <v/>
      </c>
    </row>
    <row r="19" spans="1:14">
      <c r="A19" s="121">
        <v>11</v>
      </c>
      <c r="B19" s="115" t="str">
        <f t="shared" si="0"/>
        <v/>
      </c>
      <c r="C19" s="116" t="str">
        <f t="shared" si="1"/>
        <v/>
      </c>
      <c r="D19" s="116" t="str">
        <f t="shared" si="2"/>
        <v/>
      </c>
      <c r="E19" s="107" t="str">
        <f t="shared" si="3"/>
        <v/>
      </c>
      <c r="J19" s="26" t="str">
        <f>IF('1-Elenco misure'!C19="","",'1-Elenco misure'!C19)</f>
        <v/>
      </c>
      <c r="K19" s="26" t="str">
        <f>IF('1-Elenco misure'!D19="","",IF('1-Elenco misure'!E19&lt;80,"",'1-Elenco misure'!D19))</f>
        <v/>
      </c>
      <c r="L19" s="26">
        <f>+IF(C19="",VLOOKUP(A19,'1-Elenco misure'!B19:F79,4),C19-$E$7*IF($E$6="C",0.75,IF($E$6="I",0.5,IF($E$6="P",0.3,-1000))))</f>
        <v>0</v>
      </c>
      <c r="M19" s="26" t="str">
        <f t="shared" si="4"/>
        <v/>
      </c>
      <c r="N19" s="26" t="str">
        <f t="shared" si="5"/>
        <v/>
      </c>
    </row>
    <row r="20" spans="1:14">
      <c r="A20" s="121">
        <v>12</v>
      </c>
      <c r="B20" s="115" t="str">
        <f t="shared" si="0"/>
        <v/>
      </c>
      <c r="C20" s="116" t="str">
        <f t="shared" si="1"/>
        <v/>
      </c>
      <c r="D20" s="116" t="str">
        <f t="shared" si="2"/>
        <v/>
      </c>
      <c r="E20" s="107" t="str">
        <f t="shared" si="3"/>
        <v/>
      </c>
      <c r="J20" s="26" t="str">
        <f>IF('1-Elenco misure'!C20="","",'1-Elenco misure'!C20)</f>
        <v/>
      </c>
      <c r="K20" s="26" t="str">
        <f>IF('1-Elenco misure'!D20="","",IF('1-Elenco misure'!E20&lt;80,"",'1-Elenco misure'!D20))</f>
        <v/>
      </c>
      <c r="L20" s="26">
        <f>+IF(C20="",VLOOKUP(A20,'1-Elenco misure'!B20:F80,4),C20-$E$7*IF($E$6="C",0.75,IF($E$6="I",0.5,IF($E$6="P",0.3,-1000))))</f>
        <v>0</v>
      </c>
      <c r="M20" s="26" t="str">
        <f t="shared" si="4"/>
        <v/>
      </c>
      <c r="N20" s="26" t="str">
        <f t="shared" si="5"/>
        <v/>
      </c>
    </row>
    <row r="21" spans="1:14">
      <c r="A21" s="121">
        <v>13</v>
      </c>
      <c r="B21" s="115" t="str">
        <f t="shared" si="0"/>
        <v/>
      </c>
      <c r="C21" s="116" t="str">
        <f t="shared" si="1"/>
        <v/>
      </c>
      <c r="D21" s="116" t="str">
        <f t="shared" si="2"/>
        <v/>
      </c>
      <c r="E21" s="107" t="str">
        <f t="shared" si="3"/>
        <v/>
      </c>
      <c r="J21" s="26" t="str">
        <f>IF('1-Elenco misure'!C21="","",'1-Elenco misure'!C21)</f>
        <v/>
      </c>
      <c r="K21" s="26" t="str">
        <f>IF('1-Elenco misure'!D21="","",IF('1-Elenco misure'!E21&lt;80,"",'1-Elenco misure'!D21))</f>
        <v/>
      </c>
      <c r="L21" s="26">
        <f>+IF(C21="",VLOOKUP(A21,'1-Elenco misure'!B21:F81,4),C21-$E$7*IF($E$6="C",0.75,IF($E$6="I",0.5,IF($E$6="P",0.3,-1000))))</f>
        <v>0</v>
      </c>
      <c r="M21" s="26" t="str">
        <f t="shared" si="4"/>
        <v/>
      </c>
      <c r="N21" s="26" t="str">
        <f t="shared" si="5"/>
        <v/>
      </c>
    </row>
    <row r="22" spans="1:14">
      <c r="A22" s="121">
        <v>14</v>
      </c>
      <c r="B22" s="115" t="str">
        <f t="shared" si="0"/>
        <v/>
      </c>
      <c r="C22" s="116" t="str">
        <f t="shared" si="1"/>
        <v/>
      </c>
      <c r="D22" s="116" t="str">
        <f t="shared" si="2"/>
        <v/>
      </c>
      <c r="E22" s="107" t="str">
        <f t="shared" si="3"/>
        <v/>
      </c>
      <c r="J22" s="26" t="str">
        <f>IF('1-Elenco misure'!C22="","",'1-Elenco misure'!C22)</f>
        <v/>
      </c>
      <c r="K22" s="26" t="str">
        <f>IF('1-Elenco misure'!D22="","",IF('1-Elenco misure'!E22&lt;80,"",'1-Elenco misure'!D22))</f>
        <v/>
      </c>
      <c r="L22" s="26">
        <f>+IF(C22="",VLOOKUP(A22,'1-Elenco misure'!B22:F82,4),C22-$E$7*IF($E$6="C",0.75,IF($E$6="I",0.5,IF($E$6="P",0.3,-1000))))</f>
        <v>0</v>
      </c>
      <c r="M22" s="26" t="str">
        <f t="shared" si="4"/>
        <v/>
      </c>
      <c r="N22" s="26" t="str">
        <f t="shared" si="5"/>
        <v/>
      </c>
    </row>
    <row r="23" spans="1:14">
      <c r="A23" s="121">
        <v>15</v>
      </c>
      <c r="B23" s="115" t="str">
        <f t="shared" si="0"/>
        <v/>
      </c>
      <c r="C23" s="116" t="str">
        <f t="shared" si="1"/>
        <v/>
      </c>
      <c r="D23" s="116" t="str">
        <f t="shared" si="2"/>
        <v/>
      </c>
      <c r="E23" s="107" t="str">
        <f t="shared" si="3"/>
        <v/>
      </c>
      <c r="J23" s="26" t="str">
        <f>IF('1-Elenco misure'!C23="","",'1-Elenco misure'!C23)</f>
        <v/>
      </c>
      <c r="K23" s="26" t="str">
        <f>IF('1-Elenco misure'!D23="","",IF('1-Elenco misure'!E23&lt;80,"",'1-Elenco misure'!D23))</f>
        <v/>
      </c>
      <c r="L23" s="26">
        <f>+IF(C23="",VLOOKUP(A23,'1-Elenco misure'!B23:F83,4),C23-$E$7*IF($E$6="C",0.75,IF($E$6="I",0.5,IF($E$6="P",0.3,-1000))))</f>
        <v>0</v>
      </c>
      <c r="M23" s="26" t="str">
        <f t="shared" si="4"/>
        <v/>
      </c>
      <c r="N23" s="26" t="str">
        <f t="shared" si="5"/>
        <v/>
      </c>
    </row>
    <row r="24" spans="1:14">
      <c r="A24" s="121">
        <v>16</v>
      </c>
      <c r="B24" s="115" t="str">
        <f t="shared" si="0"/>
        <v/>
      </c>
      <c r="C24" s="116" t="str">
        <f t="shared" si="1"/>
        <v/>
      </c>
      <c r="D24" s="116" t="str">
        <f t="shared" si="2"/>
        <v/>
      </c>
      <c r="E24" s="107" t="str">
        <f t="shared" si="3"/>
        <v/>
      </c>
      <c r="J24" s="26" t="str">
        <f>IF('1-Elenco misure'!C24="","",'1-Elenco misure'!C24)</f>
        <v/>
      </c>
      <c r="K24" s="26" t="str">
        <f>IF('1-Elenco misure'!D24="","",IF('1-Elenco misure'!E24&lt;80,"",'1-Elenco misure'!D24))</f>
        <v/>
      </c>
      <c r="L24" s="26">
        <f>+IF(C24="",VLOOKUP(A24,'1-Elenco misure'!B24:F84,4),C24-$E$7*IF($E$6="C",0.75,IF($E$6="I",0.5,IF($E$6="P",0.3,-1000))))</f>
        <v>0</v>
      </c>
      <c r="M24" s="26" t="str">
        <f t="shared" si="4"/>
        <v/>
      </c>
      <c r="N24" s="26" t="str">
        <f t="shared" si="5"/>
        <v/>
      </c>
    </row>
    <row r="25" spans="1:14">
      <c r="A25" s="121">
        <v>17</v>
      </c>
      <c r="B25" s="115" t="str">
        <f t="shared" si="0"/>
        <v/>
      </c>
      <c r="C25" s="116" t="str">
        <f t="shared" si="1"/>
        <v/>
      </c>
      <c r="D25" s="116" t="str">
        <f t="shared" si="2"/>
        <v/>
      </c>
      <c r="E25" s="107" t="str">
        <f t="shared" si="3"/>
        <v/>
      </c>
      <c r="J25" s="26" t="str">
        <f>IF('1-Elenco misure'!C25="","",'1-Elenco misure'!C25)</f>
        <v/>
      </c>
      <c r="K25" s="26" t="str">
        <f>IF('1-Elenco misure'!D25="","",IF('1-Elenco misure'!E25&lt;80,"",'1-Elenco misure'!D25))</f>
        <v/>
      </c>
      <c r="L25" s="26">
        <f>+IF(C25="",VLOOKUP(A25,'1-Elenco misure'!B25:F85,4),C25-$E$7*IF($E$6="C",0.75,IF($E$6="I",0.5,IF($E$6="P",0.3,-1000))))</f>
        <v>0</v>
      </c>
      <c r="M25" s="26" t="str">
        <f t="shared" si="4"/>
        <v/>
      </c>
      <c r="N25" s="26" t="str">
        <f t="shared" si="5"/>
        <v/>
      </c>
    </row>
    <row r="26" spans="1:14">
      <c r="A26" s="121">
        <v>18</v>
      </c>
      <c r="B26" s="115" t="str">
        <f t="shared" si="0"/>
        <v/>
      </c>
      <c r="C26" s="116" t="str">
        <f t="shared" si="1"/>
        <v/>
      </c>
      <c r="D26" s="116" t="str">
        <f t="shared" si="2"/>
        <v/>
      </c>
      <c r="E26" s="107" t="str">
        <f t="shared" si="3"/>
        <v/>
      </c>
      <c r="J26" s="26" t="str">
        <f>IF('1-Elenco misure'!C26="","",'1-Elenco misure'!C26)</f>
        <v/>
      </c>
      <c r="K26" s="26" t="str">
        <f>IF('1-Elenco misure'!D26="","",IF('1-Elenco misure'!E26&lt;80,"",'1-Elenco misure'!D26))</f>
        <v/>
      </c>
      <c r="L26" s="26">
        <f>+IF(C26="",VLOOKUP(A26,'1-Elenco misure'!B26:F86,4),C26-$E$7*IF($E$6="C",0.75,IF($E$6="I",0.5,IF($E$6="P",0.3,-1000))))</f>
        <v>0</v>
      </c>
      <c r="M26" s="26" t="str">
        <f t="shared" si="4"/>
        <v/>
      </c>
      <c r="N26" s="26" t="str">
        <f t="shared" si="5"/>
        <v/>
      </c>
    </row>
    <row r="27" spans="1:14">
      <c r="A27" s="121">
        <v>19</v>
      </c>
      <c r="B27" s="115" t="str">
        <f t="shared" si="0"/>
        <v/>
      </c>
      <c r="C27" s="116" t="str">
        <f t="shared" si="1"/>
        <v/>
      </c>
      <c r="D27" s="116" t="str">
        <f t="shared" si="2"/>
        <v/>
      </c>
      <c r="E27" s="107" t="str">
        <f t="shared" si="3"/>
        <v/>
      </c>
      <c r="J27" s="26" t="str">
        <f>IF('1-Elenco misure'!C27="","",'1-Elenco misure'!C27)</f>
        <v/>
      </c>
      <c r="K27" s="26" t="str">
        <f>IF('1-Elenco misure'!D27="","",IF('1-Elenco misure'!E27&lt;80,"",'1-Elenco misure'!D27))</f>
        <v/>
      </c>
      <c r="L27" s="26">
        <f>+IF(C27="",VLOOKUP(A27,'1-Elenco misure'!B27:F87,4),C27-$E$7*IF($E$6="C",0.75,IF($E$6="I",0.5,IF($E$6="P",0.3,-1000))))</f>
        <v>0</v>
      </c>
      <c r="M27" s="26" t="str">
        <f t="shared" si="4"/>
        <v/>
      </c>
      <c r="N27" s="26" t="str">
        <f t="shared" si="5"/>
        <v/>
      </c>
    </row>
    <row r="28" spans="1:14">
      <c r="A28" s="121">
        <v>20</v>
      </c>
      <c r="B28" s="115" t="str">
        <f t="shared" si="0"/>
        <v/>
      </c>
      <c r="C28" s="116" t="str">
        <f t="shared" si="1"/>
        <v/>
      </c>
      <c r="D28" s="116" t="str">
        <f t="shared" si="2"/>
        <v/>
      </c>
      <c r="E28" s="107" t="str">
        <f t="shared" si="3"/>
        <v/>
      </c>
      <c r="J28" s="26" t="str">
        <f>IF('1-Elenco misure'!C28="","",'1-Elenco misure'!C28)</f>
        <v/>
      </c>
      <c r="K28" s="26" t="str">
        <f>IF('1-Elenco misure'!D28="","",IF('1-Elenco misure'!E28&lt;80,"",'1-Elenco misure'!D28))</f>
        <v/>
      </c>
      <c r="L28" s="26">
        <f>+IF(C28="",VLOOKUP(A28,'1-Elenco misure'!B28:F88,4),C28-$E$7*IF($E$6="C",0.75,IF($E$6="I",0.5,IF($E$6="P",0.3,-1000))))</f>
        <v>0</v>
      </c>
      <c r="M28" s="26" t="str">
        <f t="shared" si="4"/>
        <v/>
      </c>
      <c r="N28" s="26" t="str">
        <f t="shared" si="5"/>
        <v/>
      </c>
    </row>
    <row r="29" spans="1:14">
      <c r="A29" s="121">
        <v>21</v>
      </c>
      <c r="B29" s="115" t="str">
        <f t="shared" si="0"/>
        <v/>
      </c>
      <c r="C29" s="116" t="str">
        <f t="shared" si="1"/>
        <v/>
      </c>
      <c r="D29" s="116" t="str">
        <f t="shared" si="2"/>
        <v/>
      </c>
      <c r="E29" s="107" t="str">
        <f t="shared" si="3"/>
        <v/>
      </c>
      <c r="J29" s="26" t="str">
        <f>IF('1-Elenco misure'!C29="","",'1-Elenco misure'!C29)</f>
        <v/>
      </c>
      <c r="K29" s="26" t="str">
        <f>IF('1-Elenco misure'!D29="","",IF('1-Elenco misure'!E29&lt;80,"",'1-Elenco misure'!D29))</f>
        <v/>
      </c>
      <c r="L29" s="26">
        <f>+IF(C29="",VLOOKUP(A29,'1-Elenco misure'!B29:F89,4),C29-$E$7*IF($E$6="C",0.75,IF($E$6="I",0.5,IF($E$6="P",0.3,-1000))))</f>
        <v>0</v>
      </c>
      <c r="M29" s="26" t="str">
        <f t="shared" si="4"/>
        <v/>
      </c>
      <c r="N29" s="26" t="str">
        <f t="shared" si="5"/>
        <v/>
      </c>
    </row>
    <row r="30" spans="1:14">
      <c r="A30" s="121">
        <v>22</v>
      </c>
      <c r="B30" s="115" t="str">
        <f t="shared" si="0"/>
        <v/>
      </c>
      <c r="C30" s="116" t="str">
        <f t="shared" si="1"/>
        <v/>
      </c>
      <c r="D30" s="116" t="str">
        <f t="shared" si="2"/>
        <v/>
      </c>
      <c r="E30" s="107" t="str">
        <f t="shared" si="3"/>
        <v/>
      </c>
      <c r="J30" s="26" t="str">
        <f>IF('1-Elenco misure'!C30="","",'1-Elenco misure'!C30)</f>
        <v/>
      </c>
      <c r="K30" s="26" t="str">
        <f>IF('1-Elenco misure'!D30="","",IF('1-Elenco misure'!E30&lt;80,"",'1-Elenco misure'!D30))</f>
        <v/>
      </c>
      <c r="L30" s="26">
        <f>+IF(C30="",VLOOKUP(A30,'1-Elenco misure'!B30:F90,4),C30-$E$7*IF($E$6="C",0.75,IF($E$6="I",0.5,IF($E$6="P",0.3,-1000))))</f>
        <v>0</v>
      </c>
      <c r="M30" s="26" t="str">
        <f t="shared" si="4"/>
        <v/>
      </c>
      <c r="N30" s="26" t="str">
        <f t="shared" si="5"/>
        <v/>
      </c>
    </row>
    <row r="31" spans="1:14">
      <c r="A31" s="121">
        <v>23</v>
      </c>
      <c r="B31" s="115" t="str">
        <f t="shared" si="0"/>
        <v/>
      </c>
      <c r="C31" s="116" t="str">
        <f t="shared" si="1"/>
        <v/>
      </c>
      <c r="D31" s="116" t="str">
        <f t="shared" si="2"/>
        <v/>
      </c>
      <c r="E31" s="107" t="str">
        <f t="shared" si="3"/>
        <v/>
      </c>
      <c r="J31" s="26" t="str">
        <f>IF('1-Elenco misure'!C31="","",'1-Elenco misure'!C31)</f>
        <v/>
      </c>
      <c r="K31" s="26" t="str">
        <f>IF('1-Elenco misure'!D31="","",IF('1-Elenco misure'!E31&lt;80,"",'1-Elenco misure'!D31))</f>
        <v/>
      </c>
      <c r="L31" s="26">
        <f>+IF(C31="",VLOOKUP(A31,'1-Elenco misure'!B31:F91,4),C31-$E$7*IF($E$6="C",0.75,IF($E$6="I",0.5,IF($E$6="P",0.3,-1000))))</f>
        <v>0</v>
      </c>
      <c r="M31" s="26" t="str">
        <f t="shared" si="4"/>
        <v/>
      </c>
      <c r="N31" s="26" t="str">
        <f t="shared" si="5"/>
        <v/>
      </c>
    </row>
    <row r="32" spans="1:14">
      <c r="A32" s="121">
        <v>24</v>
      </c>
      <c r="B32" s="115" t="str">
        <f t="shared" si="0"/>
        <v/>
      </c>
      <c r="C32" s="116" t="str">
        <f t="shared" si="1"/>
        <v/>
      </c>
      <c r="D32" s="116" t="str">
        <f t="shared" si="2"/>
        <v/>
      </c>
      <c r="E32" s="107" t="str">
        <f t="shared" si="3"/>
        <v/>
      </c>
      <c r="J32" s="26" t="str">
        <f>IF('1-Elenco misure'!C32="","",'1-Elenco misure'!C32)</f>
        <v/>
      </c>
      <c r="K32" s="26" t="str">
        <f>IF('1-Elenco misure'!D32="","",IF('1-Elenco misure'!E32&lt;80,"",'1-Elenco misure'!D32))</f>
        <v/>
      </c>
      <c r="L32" s="26">
        <f>+IF(C32="",VLOOKUP(A32,'1-Elenco misure'!B32:F92,4),C32-$E$7*IF($E$6="C",0.75,IF($E$6="I",0.5,IF($E$6="P",0.3,-1000))))</f>
        <v>0</v>
      </c>
      <c r="M32" s="26" t="str">
        <f t="shared" si="4"/>
        <v/>
      </c>
      <c r="N32" s="26" t="str">
        <f t="shared" si="5"/>
        <v/>
      </c>
    </row>
    <row r="33" spans="1:14">
      <c r="A33" s="121">
        <v>25</v>
      </c>
      <c r="B33" s="115" t="str">
        <f t="shared" si="0"/>
        <v/>
      </c>
      <c r="C33" s="116" t="str">
        <f t="shared" si="1"/>
        <v/>
      </c>
      <c r="D33" s="116" t="str">
        <f t="shared" si="2"/>
        <v/>
      </c>
      <c r="E33" s="107" t="str">
        <f t="shared" si="3"/>
        <v/>
      </c>
      <c r="J33" s="26" t="str">
        <f>IF('1-Elenco misure'!C33="","",'1-Elenco misure'!C33)</f>
        <v/>
      </c>
      <c r="K33" s="26" t="str">
        <f>IF('1-Elenco misure'!D33="","",IF('1-Elenco misure'!E33&lt;80,"",'1-Elenco misure'!D33))</f>
        <v/>
      </c>
      <c r="L33" s="26">
        <f>+IF(C33="",VLOOKUP(A33,'1-Elenco misure'!B33:F93,4),C33-$E$7*IF($E$6="C",0.75,IF($E$6="I",0.5,IF($E$6="P",0.3,-1000))))</f>
        <v>0</v>
      </c>
      <c r="M33" s="26" t="str">
        <f t="shared" si="4"/>
        <v/>
      </c>
      <c r="N33" s="26" t="str">
        <f t="shared" si="5"/>
        <v/>
      </c>
    </row>
    <row r="34" spans="1:14">
      <c r="A34" s="121">
        <v>26</v>
      </c>
      <c r="B34" s="115" t="str">
        <f t="shared" si="0"/>
        <v/>
      </c>
      <c r="C34" s="116" t="str">
        <f t="shared" si="1"/>
        <v/>
      </c>
      <c r="D34" s="116" t="str">
        <f t="shared" si="2"/>
        <v/>
      </c>
      <c r="E34" s="107" t="str">
        <f t="shared" si="3"/>
        <v/>
      </c>
      <c r="J34" s="26" t="str">
        <f>IF('1-Elenco misure'!C34="","",'1-Elenco misure'!C34)</f>
        <v/>
      </c>
      <c r="K34" s="26" t="str">
        <f>IF('1-Elenco misure'!D34="","",IF('1-Elenco misure'!E34&lt;80,"",'1-Elenco misure'!D34))</f>
        <v/>
      </c>
      <c r="L34" s="26">
        <f>+IF(C34="",VLOOKUP(A34,'1-Elenco misure'!B34:F94,4),C34-$E$7*IF($E$6="C",0.75,IF($E$6="I",0.5,IF($E$6="P",0.3,-1000))))</f>
        <v>0</v>
      </c>
      <c r="M34" s="26" t="str">
        <f t="shared" si="4"/>
        <v/>
      </c>
      <c r="N34" s="26" t="str">
        <f t="shared" si="5"/>
        <v/>
      </c>
    </row>
    <row r="35" spans="1:14">
      <c r="A35" s="121">
        <v>27</v>
      </c>
      <c r="B35" s="115" t="str">
        <f t="shared" si="0"/>
        <v/>
      </c>
      <c r="C35" s="116" t="str">
        <f t="shared" si="1"/>
        <v/>
      </c>
      <c r="D35" s="116" t="str">
        <f t="shared" si="2"/>
        <v/>
      </c>
      <c r="E35" s="107" t="str">
        <f t="shared" si="3"/>
        <v/>
      </c>
      <c r="J35" s="26" t="str">
        <f>IF('1-Elenco misure'!C35="","",'1-Elenco misure'!C35)</f>
        <v/>
      </c>
      <c r="K35" s="26" t="str">
        <f>IF('1-Elenco misure'!D35="","",IF('1-Elenco misure'!E35&lt;80,"",'1-Elenco misure'!D35))</f>
        <v/>
      </c>
      <c r="L35" s="26">
        <f>+IF(C35="",VLOOKUP(A35,'1-Elenco misure'!B35:F95,4),C35-$E$7*IF($E$6="C",0.75,IF($E$6="I",0.5,IF($E$6="P",0.3,-1000))))</f>
        <v>0</v>
      </c>
      <c r="M35" s="26" t="str">
        <f t="shared" si="4"/>
        <v/>
      </c>
      <c r="N35" s="26" t="str">
        <f t="shared" si="5"/>
        <v/>
      </c>
    </row>
    <row r="36" spans="1:14">
      <c r="A36" s="121">
        <v>28</v>
      </c>
      <c r="B36" s="115" t="str">
        <f t="shared" si="0"/>
        <v/>
      </c>
      <c r="C36" s="116" t="str">
        <f t="shared" si="1"/>
        <v/>
      </c>
      <c r="D36" s="116" t="str">
        <f t="shared" si="2"/>
        <v/>
      </c>
      <c r="E36" s="107" t="str">
        <f t="shared" si="3"/>
        <v/>
      </c>
      <c r="J36" s="26" t="str">
        <f>IF('1-Elenco misure'!C36="","",'1-Elenco misure'!C36)</f>
        <v/>
      </c>
      <c r="K36" s="26" t="str">
        <f>IF('1-Elenco misure'!D36="","",IF('1-Elenco misure'!E36&lt;80,"",'1-Elenco misure'!D36))</f>
        <v/>
      </c>
      <c r="L36" s="26">
        <f>+IF(C36="",VLOOKUP(A36,'1-Elenco misure'!B36:F96,4),C36-$E$7*IF($E$6="C",0.75,IF($E$6="I",0.5,IF($E$6="P",0.3,-1000))))</f>
        <v>0</v>
      </c>
      <c r="M36" s="26" t="str">
        <f t="shared" si="4"/>
        <v/>
      </c>
      <c r="N36" s="26" t="str">
        <f t="shared" si="5"/>
        <v/>
      </c>
    </row>
    <row r="37" spans="1:14">
      <c r="A37" s="121">
        <v>29</v>
      </c>
      <c r="B37" s="115" t="str">
        <f t="shared" si="0"/>
        <v/>
      </c>
      <c r="C37" s="116" t="str">
        <f t="shared" si="1"/>
        <v/>
      </c>
      <c r="D37" s="116" t="str">
        <f t="shared" si="2"/>
        <v/>
      </c>
      <c r="E37" s="107" t="str">
        <f t="shared" si="3"/>
        <v/>
      </c>
      <c r="J37" s="26" t="str">
        <f>IF('1-Elenco misure'!C37="","",'1-Elenco misure'!C37)</f>
        <v/>
      </c>
      <c r="K37" s="26" t="str">
        <f>IF('1-Elenco misure'!D37="","",IF('1-Elenco misure'!E37&lt;80,"",'1-Elenco misure'!D37))</f>
        <v/>
      </c>
      <c r="L37" s="26">
        <f>+IF(C37="",VLOOKUP(A37,'1-Elenco misure'!B37:F97,4),C37-$E$7*IF($E$6="C",0.75,IF($E$6="I",0.5,IF($E$6="P",0.3,-1000))))</f>
        <v>0</v>
      </c>
      <c r="M37" s="26" t="str">
        <f t="shared" si="4"/>
        <v/>
      </c>
      <c r="N37" s="26" t="str">
        <f t="shared" si="5"/>
        <v/>
      </c>
    </row>
    <row r="38" spans="1:14">
      <c r="A38" s="121">
        <v>30</v>
      </c>
      <c r="B38" s="115" t="str">
        <f t="shared" si="0"/>
        <v/>
      </c>
      <c r="C38" s="116" t="str">
        <f t="shared" si="1"/>
        <v/>
      </c>
      <c r="D38" s="116" t="str">
        <f t="shared" si="2"/>
        <v/>
      </c>
      <c r="E38" s="107" t="str">
        <f t="shared" si="3"/>
        <v/>
      </c>
      <c r="J38" s="26" t="str">
        <f>IF('1-Elenco misure'!C38="","",'1-Elenco misure'!C38)</f>
        <v/>
      </c>
      <c r="K38" s="26" t="str">
        <f>IF('1-Elenco misure'!D38="","",IF('1-Elenco misure'!E38&lt;80,"",'1-Elenco misure'!D38))</f>
        <v/>
      </c>
      <c r="L38" s="26">
        <f>+IF(C38="",VLOOKUP(A38,'1-Elenco misure'!B38:F98,4),C38-$E$7*IF($E$6="C",0.75,IF($E$6="I",0.5,IF($E$6="P",0.3,-1000))))</f>
        <v>0</v>
      </c>
      <c r="M38" s="26" t="str">
        <f t="shared" si="4"/>
        <v/>
      </c>
      <c r="N38" s="26" t="str">
        <f t="shared" si="5"/>
        <v/>
      </c>
    </row>
    <row r="39" spans="1:14">
      <c r="A39" s="121">
        <v>31</v>
      </c>
      <c r="B39" s="115" t="str">
        <f t="shared" si="0"/>
        <v/>
      </c>
      <c r="C39" s="116" t="str">
        <f t="shared" si="1"/>
        <v/>
      </c>
      <c r="D39" s="116" t="str">
        <f t="shared" si="2"/>
        <v/>
      </c>
      <c r="E39" s="107" t="str">
        <f t="shared" si="3"/>
        <v/>
      </c>
      <c r="J39" s="26" t="str">
        <f>IF('1-Elenco misure'!C39="","",'1-Elenco misure'!C39)</f>
        <v/>
      </c>
      <c r="K39" s="26" t="str">
        <f>IF('1-Elenco misure'!D39="","",IF('1-Elenco misure'!E39&lt;80,"",'1-Elenco misure'!D39))</f>
        <v/>
      </c>
      <c r="L39" s="26">
        <f>+IF(C39="",VLOOKUP(A39,'1-Elenco misure'!B39:F99,4),C39-$E$7*IF($E$6="C",0.75,IF($E$6="I",0.5,IF($E$6="P",0.3,-1000))))</f>
        <v>0</v>
      </c>
      <c r="M39" s="26" t="str">
        <f t="shared" si="4"/>
        <v/>
      </c>
      <c r="N39" s="26" t="str">
        <f t="shared" si="5"/>
        <v/>
      </c>
    </row>
    <row r="40" spans="1:14">
      <c r="A40" s="121">
        <v>32</v>
      </c>
      <c r="B40" s="115" t="str">
        <f t="shared" si="0"/>
        <v/>
      </c>
      <c r="C40" s="116" t="str">
        <f t="shared" si="1"/>
        <v/>
      </c>
      <c r="D40" s="116" t="str">
        <f t="shared" si="2"/>
        <v/>
      </c>
      <c r="E40" s="107" t="str">
        <f t="shared" si="3"/>
        <v/>
      </c>
      <c r="J40" s="26" t="str">
        <f>IF('1-Elenco misure'!C40="","",'1-Elenco misure'!C40)</f>
        <v/>
      </c>
      <c r="K40" s="26" t="str">
        <f>IF('1-Elenco misure'!D40="","",IF('1-Elenco misure'!E40&lt;80,"",'1-Elenco misure'!D40))</f>
        <v/>
      </c>
      <c r="L40" s="26">
        <f>+IF(C40="",VLOOKUP(A40,'1-Elenco misure'!B40:F100,4),C40-$E$7*IF($E$6="C",0.75,IF($E$6="I",0.5,IF($E$6="P",0.3,-1000))))</f>
        <v>0</v>
      </c>
      <c r="M40" s="26" t="str">
        <f t="shared" si="4"/>
        <v/>
      </c>
      <c r="N40" s="26" t="str">
        <f t="shared" si="5"/>
        <v/>
      </c>
    </row>
    <row r="41" spans="1:14">
      <c r="A41" s="121">
        <v>33</v>
      </c>
      <c r="B41" s="115" t="str">
        <f t="shared" si="0"/>
        <v/>
      </c>
      <c r="C41" s="116" t="str">
        <f t="shared" si="1"/>
        <v/>
      </c>
      <c r="D41" s="116" t="str">
        <f t="shared" si="2"/>
        <v/>
      </c>
      <c r="E41" s="107" t="str">
        <f t="shared" si="3"/>
        <v/>
      </c>
      <c r="J41" s="26" t="str">
        <f>IF('1-Elenco misure'!C41="","",'1-Elenco misure'!C41)</f>
        <v/>
      </c>
      <c r="K41" s="26" t="str">
        <f>IF('1-Elenco misure'!D41="","",IF('1-Elenco misure'!E41&lt;80,"",'1-Elenco misure'!D41))</f>
        <v/>
      </c>
      <c r="L41" s="26">
        <f>+IF(C41="",VLOOKUP(A41,'1-Elenco misure'!B41:F101,4),C41-$E$7*IF($E$6="C",0.75,IF($E$6="I",0.5,IF($E$6="P",0.3,-1000))))</f>
        <v>0</v>
      </c>
      <c r="M41" s="26" t="str">
        <f t="shared" si="4"/>
        <v/>
      </c>
      <c r="N41" s="26" t="str">
        <f t="shared" si="5"/>
        <v/>
      </c>
    </row>
    <row r="42" spans="1:14">
      <c r="A42" s="121">
        <v>34</v>
      </c>
      <c r="B42" s="115" t="str">
        <f t="shared" si="0"/>
        <v/>
      </c>
      <c r="C42" s="116" t="str">
        <f t="shared" si="1"/>
        <v/>
      </c>
      <c r="D42" s="116" t="str">
        <f t="shared" si="2"/>
        <v/>
      </c>
      <c r="E42" s="107" t="str">
        <f t="shared" si="3"/>
        <v/>
      </c>
      <c r="J42" s="26" t="str">
        <f>IF('1-Elenco misure'!C42="","",'1-Elenco misure'!C42)</f>
        <v/>
      </c>
      <c r="K42" s="26" t="str">
        <f>IF('1-Elenco misure'!D42="","",IF('1-Elenco misure'!E42&lt;80,"",'1-Elenco misure'!D42))</f>
        <v/>
      </c>
      <c r="L42" s="26">
        <f>+IF(C42="",VLOOKUP(A42,'1-Elenco misure'!B42:F102,4),C42-$E$7*IF($E$6="C",0.75,IF($E$6="I",0.5,IF($E$6="P",0.3,-1000))))</f>
        <v>0</v>
      </c>
      <c r="M42" s="26" t="str">
        <f t="shared" si="4"/>
        <v/>
      </c>
      <c r="N42" s="26" t="str">
        <f t="shared" si="5"/>
        <v/>
      </c>
    </row>
    <row r="43" spans="1:14">
      <c r="A43" s="121">
        <v>35</v>
      </c>
      <c r="B43" s="115" t="str">
        <f t="shared" si="0"/>
        <v/>
      </c>
      <c r="C43" s="116" t="str">
        <f t="shared" si="1"/>
        <v/>
      </c>
      <c r="D43" s="116" t="str">
        <f t="shared" si="2"/>
        <v/>
      </c>
      <c r="E43" s="107" t="str">
        <f t="shared" si="3"/>
        <v/>
      </c>
      <c r="J43" s="26" t="str">
        <f>IF('1-Elenco misure'!C43="","",'1-Elenco misure'!C43)</f>
        <v/>
      </c>
      <c r="K43" s="26" t="str">
        <f>IF('1-Elenco misure'!D43="","",IF('1-Elenco misure'!E43&lt;80,"",'1-Elenco misure'!D43))</f>
        <v/>
      </c>
      <c r="L43" s="26">
        <f>+IF(C43="",VLOOKUP(A43,'1-Elenco misure'!B43:F103,4),C43-$E$7*IF($E$6="C",0.75,IF($E$6="I",0.5,IF($E$6="P",0.3,-1000))))</f>
        <v>0</v>
      </c>
      <c r="M43" s="26" t="str">
        <f t="shared" si="4"/>
        <v/>
      </c>
      <c r="N43" s="26" t="str">
        <f t="shared" si="5"/>
        <v/>
      </c>
    </row>
    <row r="44" spans="1:14">
      <c r="A44" s="121">
        <v>36</v>
      </c>
      <c r="B44" s="115" t="str">
        <f t="shared" si="0"/>
        <v/>
      </c>
      <c r="C44" s="116" t="str">
        <f t="shared" si="1"/>
        <v/>
      </c>
      <c r="D44" s="116" t="str">
        <f t="shared" si="2"/>
        <v/>
      </c>
      <c r="E44" s="107" t="str">
        <f t="shared" si="3"/>
        <v/>
      </c>
      <c r="J44" s="26" t="str">
        <f>IF('1-Elenco misure'!C44="","",'1-Elenco misure'!C44)</f>
        <v/>
      </c>
      <c r="K44" s="26" t="str">
        <f>IF('1-Elenco misure'!D44="","",IF('1-Elenco misure'!E44&lt;80,"",'1-Elenco misure'!D44))</f>
        <v/>
      </c>
      <c r="L44" s="26">
        <f>+IF(C44="",VLOOKUP(A44,'1-Elenco misure'!B44:F104,4),C44-$E$7*IF($E$6="C",0.75,IF($E$6="I",0.5,IF($E$6="P",0.3,-1000))))</f>
        <v>0</v>
      </c>
      <c r="M44" s="26" t="str">
        <f t="shared" si="4"/>
        <v/>
      </c>
      <c r="N44" s="26" t="str">
        <f t="shared" si="5"/>
        <v/>
      </c>
    </row>
    <row r="45" spans="1:14">
      <c r="A45" s="121">
        <v>37</v>
      </c>
      <c r="B45" s="115" t="str">
        <f t="shared" si="0"/>
        <v/>
      </c>
      <c r="C45" s="116" t="str">
        <f t="shared" si="1"/>
        <v/>
      </c>
      <c r="D45" s="116" t="str">
        <f t="shared" si="2"/>
        <v/>
      </c>
      <c r="E45" s="107" t="str">
        <f t="shared" si="3"/>
        <v/>
      </c>
      <c r="J45" s="26" t="str">
        <f>IF('1-Elenco misure'!C45="","",'1-Elenco misure'!C45)</f>
        <v/>
      </c>
      <c r="K45" s="26" t="str">
        <f>IF('1-Elenco misure'!D45="","",IF('1-Elenco misure'!E45&lt;80,"",'1-Elenco misure'!D45))</f>
        <v/>
      </c>
      <c r="L45" s="26">
        <f>+IF(C45="",VLOOKUP(A45,'1-Elenco misure'!B45:F105,4),C45-$E$7*IF($E$6="C",0.75,IF($E$6="I",0.5,IF($E$6="P",0.3,-1000))))</f>
        <v>0</v>
      </c>
      <c r="M45" s="26" t="str">
        <f t="shared" si="4"/>
        <v/>
      </c>
      <c r="N45" s="26" t="str">
        <f t="shared" si="5"/>
        <v/>
      </c>
    </row>
    <row r="46" spans="1:14">
      <c r="A46" s="121">
        <v>38</v>
      </c>
      <c r="B46" s="115" t="str">
        <f t="shared" si="0"/>
        <v/>
      </c>
      <c r="C46" s="116" t="str">
        <f t="shared" si="1"/>
        <v/>
      </c>
      <c r="D46" s="116" t="str">
        <f t="shared" si="2"/>
        <v/>
      </c>
      <c r="E46" s="107" t="str">
        <f t="shared" si="3"/>
        <v/>
      </c>
      <c r="J46" s="26" t="str">
        <f>IF('1-Elenco misure'!C46="","",'1-Elenco misure'!C46)</f>
        <v/>
      </c>
      <c r="K46" s="26" t="str">
        <f>IF('1-Elenco misure'!D46="","",IF('1-Elenco misure'!E46&lt;80,"",'1-Elenco misure'!D46))</f>
        <v/>
      </c>
      <c r="L46" s="26">
        <f>+IF(C46="",VLOOKUP(A46,'1-Elenco misure'!B46:F106,4),C46-$E$7*IF($E$6="C",0.75,IF($E$6="I",0.5,IF($E$6="P",0.3,-1000))))</f>
        <v>0</v>
      </c>
      <c r="M46" s="26" t="str">
        <f t="shared" si="4"/>
        <v/>
      </c>
      <c r="N46" s="26" t="str">
        <f t="shared" si="5"/>
        <v/>
      </c>
    </row>
    <row r="47" spans="1:14">
      <c r="A47" s="121">
        <v>39</v>
      </c>
      <c r="B47" s="115" t="str">
        <f t="shared" si="0"/>
        <v/>
      </c>
      <c r="C47" s="116" t="str">
        <f t="shared" si="1"/>
        <v/>
      </c>
      <c r="D47" s="116" t="str">
        <f t="shared" si="2"/>
        <v/>
      </c>
      <c r="E47" s="107" t="str">
        <f t="shared" si="3"/>
        <v/>
      </c>
      <c r="J47" s="26" t="str">
        <f>IF('1-Elenco misure'!C47="","",'1-Elenco misure'!C47)</f>
        <v/>
      </c>
      <c r="K47" s="26" t="str">
        <f>IF('1-Elenco misure'!D47="","",IF('1-Elenco misure'!E47&lt;80,"",'1-Elenco misure'!D47))</f>
        <v/>
      </c>
      <c r="L47" s="26">
        <f>+IF(C47="",VLOOKUP(A47,'1-Elenco misure'!B47:F107,4),C47-$E$7*IF($E$6="C",0.75,IF($E$6="I",0.5,IF($E$6="P",0.3,-1000))))</f>
        <v>0</v>
      </c>
      <c r="M47" s="26" t="str">
        <f t="shared" si="4"/>
        <v/>
      </c>
      <c r="N47" s="26" t="str">
        <f t="shared" si="5"/>
        <v/>
      </c>
    </row>
    <row r="48" spans="1:14">
      <c r="A48" s="121">
        <v>40</v>
      </c>
      <c r="B48" s="115" t="str">
        <f t="shared" si="0"/>
        <v/>
      </c>
      <c r="C48" s="116" t="str">
        <f t="shared" si="1"/>
        <v/>
      </c>
      <c r="D48" s="116" t="str">
        <f t="shared" si="2"/>
        <v/>
      </c>
      <c r="E48" s="107" t="str">
        <f t="shared" si="3"/>
        <v/>
      </c>
      <c r="J48" s="26" t="str">
        <f>IF('1-Elenco misure'!C48="","",'1-Elenco misure'!C48)</f>
        <v/>
      </c>
      <c r="K48" s="26" t="str">
        <f>IF('1-Elenco misure'!D48="","",IF('1-Elenco misure'!E48&lt;80,"",'1-Elenco misure'!D48))</f>
        <v/>
      </c>
      <c r="L48" s="26">
        <f>+IF(C48="",VLOOKUP(A48,'1-Elenco misure'!B48:F108,4),C48-$E$7*IF($E$6="C",0.75,IF($E$6="I",0.5,IF($E$6="P",0.3,-1000))))</f>
        <v>0</v>
      </c>
      <c r="M48" s="26" t="str">
        <f t="shared" si="4"/>
        <v/>
      </c>
      <c r="N48" s="26" t="str">
        <f t="shared" si="5"/>
        <v/>
      </c>
    </row>
    <row r="49" spans="1:14">
      <c r="A49" s="121">
        <v>41</v>
      </c>
      <c r="B49" s="115" t="str">
        <f t="shared" si="0"/>
        <v/>
      </c>
      <c r="C49" s="116" t="str">
        <f t="shared" si="1"/>
        <v/>
      </c>
      <c r="D49" s="116" t="str">
        <f t="shared" si="2"/>
        <v/>
      </c>
      <c r="E49" s="107" t="str">
        <f t="shared" si="3"/>
        <v/>
      </c>
      <c r="J49" s="26" t="str">
        <f>IF('1-Elenco misure'!C49="","",'1-Elenco misure'!C49)</f>
        <v/>
      </c>
      <c r="K49" s="26" t="str">
        <f>IF('1-Elenco misure'!D49="","",IF('1-Elenco misure'!E49&lt;80,"",'1-Elenco misure'!D49))</f>
        <v/>
      </c>
      <c r="L49" s="26">
        <f>+IF(C49="",VLOOKUP(A49,'1-Elenco misure'!B49:F109,4),C49-$E$7*IF($E$6="C",0.75,IF($E$6="I",0.5,IF($E$6="P",0.3,-1000))))</f>
        <v>0</v>
      </c>
      <c r="M49" s="26" t="str">
        <f t="shared" si="4"/>
        <v/>
      </c>
      <c r="N49" s="26" t="str">
        <f t="shared" si="5"/>
        <v/>
      </c>
    </row>
    <row r="50" spans="1:14">
      <c r="A50" s="121">
        <v>42</v>
      </c>
      <c r="B50" s="115" t="str">
        <f t="shared" si="0"/>
        <v/>
      </c>
      <c r="C50" s="116" t="str">
        <f t="shared" si="1"/>
        <v/>
      </c>
      <c r="D50" s="116" t="str">
        <f t="shared" si="2"/>
        <v/>
      </c>
      <c r="E50" s="107" t="str">
        <f t="shared" si="3"/>
        <v/>
      </c>
      <c r="J50" s="26" t="str">
        <f>IF('1-Elenco misure'!C50="","",'1-Elenco misure'!C50)</f>
        <v/>
      </c>
      <c r="K50" s="26" t="str">
        <f>IF('1-Elenco misure'!D50="","",IF('1-Elenco misure'!E50&lt;80,"",'1-Elenco misure'!D50))</f>
        <v/>
      </c>
      <c r="L50" s="26">
        <f>+IF(C50="",VLOOKUP(A50,'1-Elenco misure'!B50:F110,4),C50-$E$7*IF($E$6="C",0.75,IF($E$6="I",0.5,IF($E$6="P",0.3,-1000))))</f>
        <v>0</v>
      </c>
      <c r="M50" s="26" t="str">
        <f t="shared" si="4"/>
        <v/>
      </c>
      <c r="N50" s="26" t="str">
        <f t="shared" si="5"/>
        <v/>
      </c>
    </row>
    <row r="51" spans="1:14">
      <c r="A51" s="121">
        <v>43</v>
      </c>
      <c r="B51" s="115" t="str">
        <f t="shared" si="0"/>
        <v/>
      </c>
      <c r="C51" s="116" t="str">
        <f t="shared" si="1"/>
        <v/>
      </c>
      <c r="D51" s="116" t="str">
        <f t="shared" si="2"/>
        <v/>
      </c>
      <c r="E51" s="107" t="str">
        <f t="shared" si="3"/>
        <v/>
      </c>
      <c r="J51" s="26" t="str">
        <f>IF('1-Elenco misure'!C51="","",'1-Elenco misure'!C51)</f>
        <v/>
      </c>
      <c r="K51" s="26" t="str">
        <f>IF('1-Elenco misure'!D51="","",IF('1-Elenco misure'!E51&lt;80,"",'1-Elenco misure'!D51))</f>
        <v/>
      </c>
      <c r="L51" s="26">
        <f>+IF(C51="",VLOOKUP(A51,'1-Elenco misure'!B51:F111,4),C51-$E$7*IF($E$6="C",0.75,IF($E$6="I",0.5,IF($E$6="P",0.3,-1000))))</f>
        <v>0</v>
      </c>
      <c r="M51" s="26" t="str">
        <f t="shared" si="4"/>
        <v/>
      </c>
      <c r="N51" s="26" t="str">
        <f t="shared" si="5"/>
        <v/>
      </c>
    </row>
    <row r="52" spans="1:14">
      <c r="A52" s="121">
        <v>44</v>
      </c>
      <c r="B52" s="115" t="str">
        <f t="shared" si="0"/>
        <v/>
      </c>
      <c r="C52" s="116" t="str">
        <f t="shared" si="1"/>
        <v/>
      </c>
      <c r="D52" s="116" t="str">
        <f t="shared" si="2"/>
        <v/>
      </c>
      <c r="E52" s="107" t="str">
        <f t="shared" si="3"/>
        <v/>
      </c>
      <c r="J52" s="26" t="str">
        <f>IF('1-Elenco misure'!C52="","",'1-Elenco misure'!C52)</f>
        <v/>
      </c>
      <c r="K52" s="26" t="str">
        <f>IF('1-Elenco misure'!D52="","",IF('1-Elenco misure'!E52&lt;80,"",'1-Elenco misure'!D52))</f>
        <v/>
      </c>
      <c r="L52" s="26">
        <f>+IF(C52="",VLOOKUP(A52,'1-Elenco misure'!B52:F112,4),C52-$E$7*IF($E$6="C",0.75,IF($E$6="I",0.5,IF($E$6="P",0.3,-1000))))</f>
        <v>0</v>
      </c>
      <c r="M52" s="26" t="str">
        <f t="shared" si="4"/>
        <v/>
      </c>
      <c r="N52" s="26" t="str">
        <f t="shared" si="5"/>
        <v/>
      </c>
    </row>
    <row r="53" spans="1:14">
      <c r="A53" s="121">
        <v>45</v>
      </c>
      <c r="B53" s="115" t="str">
        <f t="shared" si="0"/>
        <v/>
      </c>
      <c r="C53" s="116" t="str">
        <f t="shared" si="1"/>
        <v/>
      </c>
      <c r="D53" s="116" t="str">
        <f t="shared" si="2"/>
        <v/>
      </c>
      <c r="E53" s="107" t="str">
        <f t="shared" si="3"/>
        <v/>
      </c>
      <c r="J53" s="26" t="str">
        <f>IF('1-Elenco misure'!C53="","",'1-Elenco misure'!C53)</f>
        <v/>
      </c>
      <c r="K53" s="26" t="str">
        <f>IF('1-Elenco misure'!D53="","",IF('1-Elenco misure'!E53&lt;80,"",'1-Elenco misure'!D53))</f>
        <v/>
      </c>
      <c r="L53" s="26">
        <f>+IF(C53="",VLOOKUP(A53,'1-Elenco misure'!B53:F113,4),C53-$E$7*IF($E$6="C",0.75,IF($E$6="I",0.5,IF($E$6="P",0.3,-1000))))</f>
        <v>0</v>
      </c>
      <c r="M53" s="26" t="str">
        <f t="shared" si="4"/>
        <v/>
      </c>
      <c r="N53" s="26" t="str">
        <f t="shared" si="5"/>
        <v/>
      </c>
    </row>
    <row r="54" spans="1:14">
      <c r="A54" s="121">
        <v>46</v>
      </c>
      <c r="B54" s="115" t="str">
        <f t="shared" si="0"/>
        <v/>
      </c>
      <c r="C54" s="116" t="str">
        <f t="shared" si="1"/>
        <v/>
      </c>
      <c r="D54" s="116" t="str">
        <f t="shared" si="2"/>
        <v/>
      </c>
      <c r="E54" s="107" t="str">
        <f t="shared" si="3"/>
        <v/>
      </c>
      <c r="J54" s="26" t="str">
        <f>IF('1-Elenco misure'!C54="","",'1-Elenco misure'!C54)</f>
        <v/>
      </c>
      <c r="K54" s="26" t="str">
        <f>IF('1-Elenco misure'!D54="","",IF('1-Elenco misure'!E54&lt;80,"",'1-Elenco misure'!D54))</f>
        <v/>
      </c>
      <c r="L54" s="26">
        <f>+IF(C54="",VLOOKUP(A54,'1-Elenco misure'!B54:F114,4),C54-$E$7*IF($E$6="C",0.75,IF($E$6="I",0.5,IF($E$6="P",0.3,-1000))))</f>
        <v>0</v>
      </c>
      <c r="M54" s="26" t="str">
        <f t="shared" si="4"/>
        <v/>
      </c>
      <c r="N54" s="26" t="str">
        <f t="shared" si="5"/>
        <v/>
      </c>
    </row>
    <row r="55" spans="1:14">
      <c r="A55" s="121">
        <v>47</v>
      </c>
      <c r="B55" s="115" t="str">
        <f t="shared" si="0"/>
        <v/>
      </c>
      <c r="C55" s="116" t="str">
        <f t="shared" si="1"/>
        <v/>
      </c>
      <c r="D55" s="116" t="str">
        <f t="shared" si="2"/>
        <v/>
      </c>
      <c r="E55" s="107" t="str">
        <f t="shared" si="3"/>
        <v/>
      </c>
      <c r="J55" s="26" t="str">
        <f>IF('1-Elenco misure'!C55="","",'1-Elenco misure'!C55)</f>
        <v/>
      </c>
      <c r="K55" s="26" t="str">
        <f>IF('1-Elenco misure'!D55="","",IF('1-Elenco misure'!E55&lt;80,"",'1-Elenco misure'!D55))</f>
        <v/>
      </c>
      <c r="L55" s="26">
        <f>+IF(C55="",VLOOKUP(A55,'1-Elenco misure'!B55:F115,4),C55-$E$7*IF($E$6="C",0.75,IF($E$6="I",0.5,IF($E$6="P",0.3,-1000))))</f>
        <v>0</v>
      </c>
      <c r="M55" s="26" t="str">
        <f t="shared" si="4"/>
        <v/>
      </c>
      <c r="N55" s="26" t="str">
        <f t="shared" si="5"/>
        <v/>
      </c>
    </row>
    <row r="56" spans="1:14">
      <c r="A56" s="121">
        <v>48</v>
      </c>
      <c r="B56" s="115" t="str">
        <f t="shared" si="0"/>
        <v/>
      </c>
      <c r="C56" s="116" t="str">
        <f t="shared" si="1"/>
        <v/>
      </c>
      <c r="D56" s="116" t="str">
        <f t="shared" si="2"/>
        <v/>
      </c>
      <c r="E56" s="107" t="str">
        <f t="shared" si="3"/>
        <v/>
      </c>
      <c r="J56" s="26" t="str">
        <f>IF('1-Elenco misure'!C56="","",'1-Elenco misure'!C56)</f>
        <v/>
      </c>
      <c r="K56" s="26" t="str">
        <f>IF('1-Elenco misure'!D56="","",IF('1-Elenco misure'!E56&lt;80,"",'1-Elenco misure'!D56))</f>
        <v/>
      </c>
      <c r="L56" s="26">
        <f>+IF(C56="",VLOOKUP(A56,'1-Elenco misure'!B56:F116,4),C56-$E$7*IF($E$6="C",0.75,IF($E$6="I",0.5,IF($E$6="P",0.3,-1000))))</f>
        <v>0</v>
      </c>
      <c r="M56" s="26" t="str">
        <f t="shared" si="4"/>
        <v/>
      </c>
      <c r="N56" s="26" t="str">
        <f t="shared" si="5"/>
        <v/>
      </c>
    </row>
    <row r="57" spans="1:14">
      <c r="A57" s="121">
        <v>49</v>
      </c>
      <c r="B57" s="115" t="str">
        <f t="shared" si="0"/>
        <v/>
      </c>
      <c r="C57" s="116" t="str">
        <f t="shared" si="1"/>
        <v/>
      </c>
      <c r="D57" s="116" t="str">
        <f t="shared" si="2"/>
        <v/>
      </c>
      <c r="E57" s="107" t="str">
        <f t="shared" si="3"/>
        <v/>
      </c>
      <c r="J57" s="26" t="str">
        <f>IF('1-Elenco misure'!C57="","",'1-Elenco misure'!C57)</f>
        <v/>
      </c>
      <c r="K57" s="26" t="str">
        <f>IF('1-Elenco misure'!D57="","",IF('1-Elenco misure'!E57&lt;80,"",'1-Elenco misure'!D57))</f>
        <v/>
      </c>
      <c r="L57" s="26">
        <f>+IF(C57="",VLOOKUP(A57,'1-Elenco misure'!B57:F117,4),C57-$E$7*IF($E$6="C",0.75,IF($E$6="I",0.5,IF($E$6="P",0.3,-1000))))</f>
        <v>0</v>
      </c>
      <c r="M57" s="26" t="str">
        <f t="shared" si="4"/>
        <v/>
      </c>
      <c r="N57" s="26" t="str">
        <f t="shared" si="5"/>
        <v/>
      </c>
    </row>
    <row r="58" spans="1:14">
      <c r="A58" s="121">
        <v>50</v>
      </c>
      <c r="B58" s="115" t="str">
        <f t="shared" si="0"/>
        <v/>
      </c>
      <c r="C58" s="116" t="str">
        <f t="shared" si="1"/>
        <v/>
      </c>
      <c r="D58" s="116" t="str">
        <f t="shared" si="2"/>
        <v/>
      </c>
      <c r="E58" s="107" t="str">
        <f t="shared" si="3"/>
        <v/>
      </c>
      <c r="J58" s="26" t="str">
        <f>IF('1-Elenco misure'!C58="","",'1-Elenco misure'!C58)</f>
        <v/>
      </c>
      <c r="K58" s="26" t="str">
        <f>IF('1-Elenco misure'!D58="","",IF('1-Elenco misure'!E58&lt;80,"",'1-Elenco misure'!D58))</f>
        <v/>
      </c>
      <c r="L58" s="26">
        <f>+IF(C58="",VLOOKUP(A58,'1-Elenco misure'!B58:F118,4),C58-$E$7*IF($E$6="C",0.75,IF($E$6="I",0.5,IF($E$6="P",0.3,-1000))))</f>
        <v>0</v>
      </c>
      <c r="M58" s="26" t="str">
        <f t="shared" si="4"/>
        <v/>
      </c>
      <c r="N58" s="26" t="str">
        <f t="shared" si="5"/>
        <v/>
      </c>
    </row>
    <row r="59" spans="1:14">
      <c r="A59" s="121">
        <v>51</v>
      </c>
      <c r="B59" s="115" t="str">
        <f t="shared" si="0"/>
        <v/>
      </c>
      <c r="C59" s="116" t="str">
        <f t="shared" si="1"/>
        <v/>
      </c>
      <c r="D59" s="116" t="str">
        <f t="shared" si="2"/>
        <v/>
      </c>
      <c r="E59" s="107" t="str">
        <f t="shared" si="3"/>
        <v/>
      </c>
      <c r="J59" s="26" t="str">
        <f>IF('1-Elenco misure'!C59="","",'1-Elenco misure'!C59)</f>
        <v/>
      </c>
      <c r="K59" s="26" t="str">
        <f>IF('1-Elenco misure'!D59="","",IF('1-Elenco misure'!E59&lt;80,"",'1-Elenco misure'!D59))</f>
        <v/>
      </c>
      <c r="L59" s="26">
        <f>+IF(C59="",VLOOKUP(A59,'1-Elenco misure'!B59:F119,4),C59-$E$7*IF($E$6="C",0.75,IF($E$6="I",0.5,IF($E$6="P",0.3,-1000))))</f>
        <v>0</v>
      </c>
      <c r="M59" s="26" t="str">
        <f t="shared" si="4"/>
        <v/>
      </c>
      <c r="N59" s="26" t="str">
        <f t="shared" si="5"/>
        <v/>
      </c>
    </row>
    <row r="60" spans="1:14">
      <c r="A60" s="121">
        <v>52</v>
      </c>
      <c r="B60" s="115" t="str">
        <f t="shared" si="0"/>
        <v/>
      </c>
      <c r="C60" s="116" t="str">
        <f t="shared" si="1"/>
        <v/>
      </c>
      <c r="D60" s="116" t="str">
        <f t="shared" si="2"/>
        <v/>
      </c>
      <c r="E60" s="107" t="str">
        <f t="shared" si="3"/>
        <v/>
      </c>
      <c r="J60" s="26" t="str">
        <f>IF('1-Elenco misure'!C60="","",'1-Elenco misure'!C60)</f>
        <v/>
      </c>
      <c r="K60" s="26" t="str">
        <f>IF('1-Elenco misure'!D60="","",IF('1-Elenco misure'!E60&lt;80,"",'1-Elenco misure'!D60))</f>
        <v/>
      </c>
      <c r="L60" s="26">
        <f>+IF(C60="",VLOOKUP(A60,'1-Elenco misure'!B60:F120,4),C60-$E$7*IF($E$6="C",0.75,IF($E$6="I",0.5,IF($E$6="P",0.3,-1000))))</f>
        <v>0</v>
      </c>
      <c r="M60" s="26" t="str">
        <f t="shared" si="4"/>
        <v/>
      </c>
      <c r="N60" s="26" t="str">
        <f t="shared" si="5"/>
        <v/>
      </c>
    </row>
    <row r="61" spans="1:14">
      <c r="A61" s="121">
        <v>53</v>
      </c>
      <c r="B61" s="115" t="str">
        <f t="shared" si="0"/>
        <v/>
      </c>
      <c r="C61" s="116" t="str">
        <f t="shared" si="1"/>
        <v/>
      </c>
      <c r="D61" s="116" t="str">
        <f t="shared" si="2"/>
        <v/>
      </c>
      <c r="E61" s="107" t="str">
        <f t="shared" si="3"/>
        <v/>
      </c>
      <c r="J61" s="26" t="str">
        <f>IF('1-Elenco misure'!C61="","",'1-Elenco misure'!C61)</f>
        <v/>
      </c>
      <c r="K61" s="26" t="str">
        <f>IF('1-Elenco misure'!D61="","",IF('1-Elenco misure'!E61&lt;80,"",'1-Elenco misure'!D61))</f>
        <v/>
      </c>
      <c r="L61" s="26">
        <f>+IF(C61="",VLOOKUP(A61,'1-Elenco misure'!B61:F121,4),C61-$E$7*IF($E$6="C",0.75,IF($E$6="I",0.5,IF($E$6="P",0.3,-1000))))</f>
        <v>0</v>
      </c>
      <c r="M61" s="26" t="str">
        <f t="shared" si="4"/>
        <v/>
      </c>
      <c r="N61" s="26" t="str">
        <f t="shared" si="5"/>
        <v/>
      </c>
    </row>
    <row r="62" spans="1:14">
      <c r="A62" s="121">
        <v>54</v>
      </c>
      <c r="B62" s="115" t="str">
        <f t="shared" si="0"/>
        <v/>
      </c>
      <c r="C62" s="116" t="str">
        <f t="shared" si="1"/>
        <v/>
      </c>
      <c r="D62" s="116" t="str">
        <f t="shared" si="2"/>
        <v/>
      </c>
      <c r="E62" s="107" t="str">
        <f t="shared" si="3"/>
        <v/>
      </c>
      <c r="J62" s="26" t="str">
        <f>IF('1-Elenco misure'!C62="","",'1-Elenco misure'!C62)</f>
        <v/>
      </c>
      <c r="K62" s="26" t="str">
        <f>IF('1-Elenco misure'!D62="","",IF('1-Elenco misure'!E62&lt;80,"",'1-Elenco misure'!D62))</f>
        <v/>
      </c>
      <c r="L62" s="26">
        <f>+IF(C62="",VLOOKUP(A62,'1-Elenco misure'!B62:F122,4),C62-$E$7*IF($E$6="C",0.75,IF($E$6="I",0.5,IF($E$6="P",0.3,-1000))))</f>
        <v>0</v>
      </c>
      <c r="M62" s="26" t="str">
        <f t="shared" si="4"/>
        <v/>
      </c>
      <c r="N62" s="26" t="str">
        <f t="shared" si="5"/>
        <v/>
      </c>
    </row>
    <row r="63" spans="1:14">
      <c r="A63" s="121">
        <v>55</v>
      </c>
      <c r="B63" s="115" t="str">
        <f t="shared" si="0"/>
        <v/>
      </c>
      <c r="C63" s="116" t="str">
        <f t="shared" si="1"/>
        <v/>
      </c>
      <c r="D63" s="116" t="str">
        <f t="shared" si="2"/>
        <v/>
      </c>
      <c r="E63" s="107" t="str">
        <f t="shared" si="3"/>
        <v/>
      </c>
      <c r="J63" s="26" t="str">
        <f>IF('1-Elenco misure'!C63="","",'1-Elenco misure'!C63)</f>
        <v/>
      </c>
      <c r="K63" s="26" t="str">
        <f>IF('1-Elenco misure'!D63="","",IF('1-Elenco misure'!E63&lt;80,"",'1-Elenco misure'!D63))</f>
        <v/>
      </c>
      <c r="L63" s="26">
        <f>+IF(C63="",VLOOKUP(A63,'1-Elenco misure'!B63:F123,4),C63-$E$7*IF($E$6="C",0.75,IF($E$6="I",0.5,IF($E$6="P",0.3,-1000))))</f>
        <v>0</v>
      </c>
      <c r="M63" s="26" t="str">
        <f t="shared" si="4"/>
        <v/>
      </c>
      <c r="N63" s="26" t="str">
        <f t="shared" si="5"/>
        <v/>
      </c>
    </row>
    <row r="64" spans="1:14">
      <c r="A64" s="121">
        <v>56</v>
      </c>
      <c r="B64" s="115" t="str">
        <f t="shared" si="0"/>
        <v/>
      </c>
      <c r="C64" s="116" t="str">
        <f t="shared" si="1"/>
        <v/>
      </c>
      <c r="D64" s="116" t="str">
        <f t="shared" si="2"/>
        <v/>
      </c>
      <c r="E64" s="107" t="str">
        <f t="shared" si="3"/>
        <v/>
      </c>
      <c r="J64" s="26" t="str">
        <f>IF('1-Elenco misure'!C64="","",'1-Elenco misure'!C64)</f>
        <v/>
      </c>
      <c r="K64" s="26" t="str">
        <f>IF('1-Elenco misure'!D64="","",IF('1-Elenco misure'!E64&lt;80,"",'1-Elenco misure'!D64))</f>
        <v/>
      </c>
      <c r="L64" s="26">
        <f>+IF(C64="",VLOOKUP(A64,'1-Elenco misure'!B64:F124,4),C64-$E$7*IF($E$6="C",0.75,IF($E$6="I",0.5,IF($E$6="P",0.3,-1000))))</f>
        <v>0</v>
      </c>
      <c r="M64" s="26" t="str">
        <f t="shared" si="4"/>
        <v/>
      </c>
      <c r="N64" s="26" t="str">
        <f t="shared" si="5"/>
        <v/>
      </c>
    </row>
    <row r="65" spans="1:14">
      <c r="A65" s="121">
        <v>57</v>
      </c>
      <c r="B65" s="115" t="str">
        <f t="shared" si="0"/>
        <v/>
      </c>
      <c r="C65" s="116" t="str">
        <f t="shared" si="1"/>
        <v/>
      </c>
      <c r="D65" s="116" t="str">
        <f t="shared" si="2"/>
        <v/>
      </c>
      <c r="E65" s="107" t="str">
        <f t="shared" si="3"/>
        <v/>
      </c>
      <c r="J65" s="26" t="str">
        <f>IF('1-Elenco misure'!C65="","",'1-Elenco misure'!C65)</f>
        <v/>
      </c>
      <c r="K65" s="26" t="str">
        <f>IF('1-Elenco misure'!D65="","",IF('1-Elenco misure'!E65&lt;80,"",'1-Elenco misure'!D65))</f>
        <v/>
      </c>
      <c r="L65" s="26">
        <f>+IF(C65="",VLOOKUP(A65,'1-Elenco misure'!B65:F125,4),C65-$E$7*IF($E$6="C",0.75,IF($E$6="I",0.5,IF($E$6="P",0.3,-1000))))</f>
        <v>0</v>
      </c>
      <c r="M65" s="26" t="str">
        <f t="shared" si="4"/>
        <v/>
      </c>
      <c r="N65" s="26" t="str">
        <f t="shared" si="5"/>
        <v/>
      </c>
    </row>
    <row r="66" spans="1:14">
      <c r="A66" s="121">
        <v>58</v>
      </c>
      <c r="B66" s="115" t="str">
        <f t="shared" si="0"/>
        <v/>
      </c>
      <c r="C66" s="116" t="str">
        <f t="shared" si="1"/>
        <v/>
      </c>
      <c r="D66" s="116" t="str">
        <f t="shared" si="2"/>
        <v/>
      </c>
      <c r="E66" s="107" t="str">
        <f t="shared" si="3"/>
        <v/>
      </c>
      <c r="J66" s="26" t="str">
        <f>IF('1-Elenco misure'!C66="","",'1-Elenco misure'!C66)</f>
        <v/>
      </c>
      <c r="K66" s="26" t="str">
        <f>IF('1-Elenco misure'!D66="","",IF('1-Elenco misure'!E66&lt;80,"",'1-Elenco misure'!D66))</f>
        <v/>
      </c>
      <c r="L66" s="26">
        <f>+IF(C66="",VLOOKUP(A66,'1-Elenco misure'!B66:F126,4),C66-$E$7*IF($E$6="C",0.75,IF($E$6="I",0.5,IF($E$6="P",0.3,-1000))))</f>
        <v>0</v>
      </c>
      <c r="M66" s="26" t="str">
        <f t="shared" si="4"/>
        <v/>
      </c>
      <c r="N66" s="26" t="str">
        <f t="shared" si="5"/>
        <v/>
      </c>
    </row>
    <row r="67" spans="1:14">
      <c r="A67" s="121">
        <v>59</v>
      </c>
      <c r="B67" s="115" t="str">
        <f t="shared" si="0"/>
        <v/>
      </c>
      <c r="C67" s="116" t="str">
        <f t="shared" si="1"/>
        <v/>
      </c>
      <c r="D67" s="116" t="str">
        <f t="shared" si="2"/>
        <v/>
      </c>
      <c r="E67" s="107" t="str">
        <f t="shared" si="3"/>
        <v/>
      </c>
      <c r="J67" s="26" t="str">
        <f>IF('1-Elenco misure'!C67="","",'1-Elenco misure'!C67)</f>
        <v/>
      </c>
      <c r="K67" s="26" t="str">
        <f>IF('1-Elenco misure'!D67="","",IF('1-Elenco misure'!E67&lt;80,"",'1-Elenco misure'!D67))</f>
        <v/>
      </c>
      <c r="L67" s="26">
        <f>+IF(C67="",VLOOKUP(A67,'1-Elenco misure'!B67:F127,4),C67-$E$7*IF($E$6="C",0.75,IF($E$6="I",0.5,IF($E$6="P",0.3,-1000))))</f>
        <v>0</v>
      </c>
      <c r="M67" s="26" t="str">
        <f t="shared" si="4"/>
        <v/>
      </c>
      <c r="N67" s="26" t="str">
        <f t="shared" si="5"/>
        <v/>
      </c>
    </row>
    <row r="68" spans="1:14">
      <c r="A68" s="121">
        <v>60</v>
      </c>
      <c r="B68" s="115" t="str">
        <f t="shared" si="0"/>
        <v/>
      </c>
      <c r="C68" s="116" t="str">
        <f t="shared" si="1"/>
        <v/>
      </c>
      <c r="D68" s="116" t="str">
        <f t="shared" si="2"/>
        <v/>
      </c>
      <c r="E68" s="107" t="str">
        <f t="shared" si="3"/>
        <v/>
      </c>
      <c r="J68" s="26" t="str">
        <f>IF('1-Elenco misure'!C68="","",'1-Elenco misure'!C68)</f>
        <v/>
      </c>
      <c r="K68" s="26" t="str">
        <f>IF('1-Elenco misure'!D68="","",IF('1-Elenco misure'!E68&lt;80,"",'1-Elenco misure'!D68))</f>
        <v/>
      </c>
      <c r="L68" s="26">
        <f>+IF(C68="",VLOOKUP(A68,'1-Elenco misure'!B68:F128,4),C68-$E$7*IF($E$6="C",0.75,IF($E$6="I",0.5,IF($E$6="P",0.3,-1000))))</f>
        <v>0</v>
      </c>
      <c r="M68" s="26" t="str">
        <f t="shared" si="4"/>
        <v/>
      </c>
      <c r="N68" s="26" t="str">
        <f t="shared" si="5"/>
        <v/>
      </c>
    </row>
    <row r="69" spans="1:14" ht="13.15" thickBot="1">
      <c r="A69" s="121">
        <v>61</v>
      </c>
      <c r="B69" s="117" t="str">
        <f t="shared" si="0"/>
        <v/>
      </c>
      <c r="C69" s="118" t="str">
        <f t="shared" si="1"/>
        <v/>
      </c>
      <c r="D69" s="118" t="str">
        <f t="shared" si="2"/>
        <v/>
      </c>
      <c r="E69" s="119" t="str">
        <f t="shared" si="3"/>
        <v/>
      </c>
      <c r="J69" s="26" t="str">
        <f>IF('1-Elenco misure'!C69="","",'1-Elenco misure'!C69)</f>
        <v/>
      </c>
      <c r="K69" s="26" t="str">
        <f>IF('1-Elenco misure'!D69="","",IF('1-Elenco misure'!E69&lt;80,"",'1-Elenco misure'!D69))</f>
        <v/>
      </c>
      <c r="L69" s="26">
        <f>+IF(C69="",VLOOKUP(A69,'1-Elenco misure'!B69:F129,4),C69-$E$7*IF($E$6="C",0.75,IF($E$6="I",0.5,IF($E$6="P",0.3,-1000))))</f>
        <v>0</v>
      </c>
      <c r="M69" s="26" t="str">
        <f t="shared" si="4"/>
        <v/>
      </c>
      <c r="N69" s="26" t="str">
        <f t="shared" si="5"/>
        <v/>
      </c>
    </row>
    <row r="70" spans="1:14" ht="13.15" thickTop="1"/>
  </sheetData>
  <sheetProtection algorithmName="SHA-512" hashValue="Zr92qYi0XagoObIXyaxOR7hNMVBDf+CSfvaIhMU7xaCV1mgrIglUZECeGEP6pGcK4QV+PHZ41rWqZ6wZPt6Ksg==" saltValue="4vFCxp4cDzCebTrR97eIXw==" spinCount="100000" sheet="1" objects="1" scenarios="1"/>
  <mergeCells count="4">
    <mergeCell ref="B5:E5"/>
    <mergeCell ref="B6:C7"/>
    <mergeCell ref="A1:I1"/>
    <mergeCell ref="A2:I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3FFB-2A9C-451A-8AC3-B14C0E3A6F47}">
  <dimension ref="A1:AH41"/>
  <sheetViews>
    <sheetView workbookViewId="0">
      <selection activeCell="R1" sqref="R1:AA1048576"/>
    </sheetView>
  </sheetViews>
  <sheetFormatPr defaultColWidth="8.85546875" defaultRowHeight="12.4"/>
  <cols>
    <col min="1" max="1" width="4.35546875" customWidth="1"/>
    <col min="2" max="2" width="10.35546875" style="2" customWidth="1"/>
    <col min="3" max="3" width="8.5703125" customWidth="1"/>
    <col min="4" max="4" width="10.5703125" customWidth="1"/>
    <col min="5" max="5" width="8.78515625" bestFit="1" customWidth="1"/>
    <col min="6" max="6" width="10.140625" bestFit="1" customWidth="1"/>
    <col min="7" max="7" width="10.42578125" bestFit="1" customWidth="1"/>
    <col min="9" max="9" width="12" hidden="1" customWidth="1"/>
    <col min="10" max="10" width="10.140625" hidden="1" customWidth="1"/>
    <col min="11" max="11" width="12" hidden="1" customWidth="1"/>
    <col min="12" max="12" width="5.78515625" customWidth="1"/>
    <col min="13" max="13" width="2.78515625" customWidth="1"/>
    <col min="14" max="15" width="15.78515625" customWidth="1"/>
    <col min="16" max="16" width="2.78515625" customWidth="1"/>
    <col min="17" max="17" width="5.78515625" customWidth="1"/>
    <col min="18" max="18" width="0" hidden="1" customWidth="1"/>
    <col min="19" max="19" width="12.35546875" hidden="1" customWidth="1"/>
    <col min="20" max="21" width="12" hidden="1" customWidth="1"/>
    <col min="22" max="24" width="0" hidden="1" customWidth="1"/>
    <col min="25" max="25" width="11.85546875" hidden="1" customWidth="1"/>
    <col min="26" max="26" width="0" hidden="1" customWidth="1"/>
    <col min="27" max="27" width="12" hidden="1" customWidth="1"/>
  </cols>
  <sheetData>
    <row r="1" spans="1:34" ht="9" customHeight="1" thickBot="1">
      <c r="A1" s="28"/>
    </row>
    <row r="2" spans="1:34" ht="42.6" customHeight="1" thickBot="1">
      <c r="B2" s="131" t="s">
        <v>51</v>
      </c>
      <c r="C2" s="132"/>
      <c r="D2" s="132"/>
      <c r="E2" s="132"/>
      <c r="F2" s="132"/>
      <c r="G2" s="132"/>
      <c r="H2" s="132"/>
      <c r="I2" s="132"/>
      <c r="J2" s="132"/>
      <c r="K2" s="132"/>
      <c r="L2" s="80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2.75" thickBot="1"/>
    <row r="4" spans="1:34" ht="12.75">
      <c r="B4" s="29"/>
      <c r="C4" s="30"/>
      <c r="D4" s="30"/>
      <c r="E4" s="30"/>
      <c r="F4" s="30"/>
      <c r="G4" s="30"/>
      <c r="H4" s="30"/>
      <c r="I4" s="30"/>
      <c r="J4" s="61"/>
      <c r="K4" s="30"/>
      <c r="L4" s="30"/>
      <c r="M4" s="31"/>
      <c r="N4" s="32"/>
      <c r="O4" s="32"/>
      <c r="P4" s="33"/>
      <c r="Q4" s="61"/>
      <c r="R4" s="100"/>
      <c r="S4" s="30"/>
      <c r="T4" s="30"/>
      <c r="U4" s="30"/>
      <c r="V4" s="30"/>
      <c r="W4" s="30"/>
      <c r="X4" s="30"/>
      <c r="Y4" s="30"/>
      <c r="Z4" s="30"/>
      <c r="AA4" s="61"/>
      <c r="AB4" s="80"/>
    </row>
    <row r="5" spans="1:34" s="36" customFormat="1" ht="15.75">
      <c r="A5" s="20"/>
      <c r="B5" s="21" t="s">
        <v>0</v>
      </c>
      <c r="C5" s="22" t="s">
        <v>33</v>
      </c>
      <c r="D5" s="23" t="s">
        <v>32</v>
      </c>
      <c r="E5" s="23" t="s">
        <v>34</v>
      </c>
      <c r="F5" s="23" t="s">
        <v>35</v>
      </c>
      <c r="G5" s="23" t="s">
        <v>36</v>
      </c>
      <c r="H5" s="23" t="s">
        <v>30</v>
      </c>
      <c r="I5" s="24" t="s">
        <v>1</v>
      </c>
      <c r="J5" s="97" t="s">
        <v>31</v>
      </c>
      <c r="K5" s="24" t="s">
        <v>37</v>
      </c>
      <c r="L5" s="25"/>
      <c r="M5" s="34"/>
      <c r="N5" s="135" t="s">
        <v>2</v>
      </c>
      <c r="O5" s="135"/>
      <c r="P5" s="35"/>
      <c r="Q5" s="104"/>
      <c r="R5" s="101" t="s">
        <v>38</v>
      </c>
      <c r="S5" s="23" t="s">
        <v>39</v>
      </c>
      <c r="T5" s="23" t="s">
        <v>40</v>
      </c>
      <c r="U5" s="23" t="s">
        <v>41</v>
      </c>
      <c r="V5" s="23"/>
      <c r="W5" s="23" t="s">
        <v>48</v>
      </c>
      <c r="X5" s="23" t="s">
        <v>47</v>
      </c>
      <c r="Y5" s="62" t="s">
        <v>49</v>
      </c>
      <c r="Z5" s="23"/>
      <c r="AA5" s="63"/>
      <c r="AB5" s="23"/>
      <c r="AC5" s="23"/>
      <c r="AD5" s="23"/>
      <c r="AE5" s="23"/>
      <c r="AF5" s="23"/>
      <c r="AG5" s="23"/>
      <c r="AH5" s="23"/>
    </row>
    <row r="6" spans="1:34" ht="12.75">
      <c r="B6" s="37"/>
      <c r="D6" s="2"/>
      <c r="J6" s="65"/>
      <c r="M6" s="38"/>
      <c r="N6" s="26"/>
      <c r="O6" s="26"/>
      <c r="P6" s="39"/>
      <c r="Q6" s="65"/>
      <c r="R6" s="80"/>
      <c r="S6" s="64"/>
      <c r="U6" s="64"/>
      <c r="V6" s="64"/>
      <c r="W6" s="64"/>
      <c r="AA6" s="65"/>
    </row>
    <row r="7" spans="1:34" ht="14.65">
      <c r="B7" s="122">
        <f>IF('2-LEX,8h'!B7="","",'2-LEX,8h'!B7)</f>
        <v>1</v>
      </c>
      <c r="C7" s="124">
        <f>IF(B7="","",VLOOKUP(B7,'4-DPI compito'!A9:D69,4))</f>
        <v>82.7</v>
      </c>
      <c r="D7" s="66">
        <f>IF('2-LEX,8h'!D7="","",'2-LEX,8h'!D7)</f>
        <v>5</v>
      </c>
      <c r="E7" s="40">
        <f t="shared" ref="E7:E39" si="0">IF(B7="","",$O$10)</f>
        <v>25</v>
      </c>
      <c r="F7" s="40">
        <f>IF('2-LEX,8h'!F7="","",'2-LEX,8h'!F7)</f>
        <v>4</v>
      </c>
      <c r="G7" s="40">
        <f>IF('2-LEX,8h'!G7="","",'2-LEX,8h'!G7)</f>
        <v>6</v>
      </c>
      <c r="H7" s="41">
        <f>IF(B7="","",D7/E7)</f>
        <v>0.2</v>
      </c>
      <c r="I7" s="18">
        <f>IF(B7="","",10^(0.1*C7))</f>
        <v>186208713.6662879</v>
      </c>
      <c r="J7" s="98">
        <f>IF(B7="","",10*LOG(I7)+10*LOG(H7))</f>
        <v>75.710299956639844</v>
      </c>
      <c r="K7" s="95">
        <f>IF(B7="","",10^(0.1*J7))</f>
        <v>37241742.733257741</v>
      </c>
      <c r="M7" s="38"/>
      <c r="N7" s="42" t="s">
        <v>42</v>
      </c>
      <c r="O7" s="43">
        <f>10*LOG(SUM(K7:K39))</f>
        <v>78.066369992566223</v>
      </c>
      <c r="P7" s="39"/>
      <c r="Q7" s="65"/>
      <c r="R7" s="102">
        <f>IF(B7="","",(D7/E7)*10^(0.1*(C7-$O$7)))</f>
        <v>0.5812901935502196</v>
      </c>
      <c r="S7" s="18">
        <f>IF(B7="","",IF(C7&lt;80,0,1.5))</f>
        <v>1.5</v>
      </c>
      <c r="T7" s="18">
        <f>IF(B7="","",$O$16)</f>
        <v>0.7</v>
      </c>
      <c r="U7" s="18">
        <f>IF(B7="","",1)</f>
        <v>1</v>
      </c>
      <c r="V7" s="18">
        <f>IF(B7="","",R7^2*(S7^2+T7^2+U7^2))</f>
        <v>1.2637396013000175</v>
      </c>
      <c r="W7" s="44">
        <f>IF(B7="","",4.34*(R7/D7))</f>
        <v>0.50455988800159057</v>
      </c>
      <c r="X7" s="18">
        <f t="shared" ref="X7:X39" si="1">IF(B7="","",SQRT(0.5*Y7))</f>
        <v>1</v>
      </c>
      <c r="Y7" s="45">
        <f>IF(B7="","",(G7-D7)^2+(F7-D7)^2)</f>
        <v>2</v>
      </c>
      <c r="Z7" s="18">
        <f>IF(B7="","",(W7*X7)^2)</f>
        <v>0.25458068058017763</v>
      </c>
      <c r="AA7" s="68">
        <f>IF(B7="","",V7+Z7)</f>
        <v>1.5183202818801951</v>
      </c>
    </row>
    <row r="8" spans="1:34" ht="13.15" thickBot="1">
      <c r="B8" s="122">
        <f>IF('2-LEX,8h'!B8="","",'2-LEX,8h'!B8)</f>
        <v>2</v>
      </c>
      <c r="C8" s="124">
        <f>IF(B8="","",VLOOKUP(B8,'4-DPI compito'!A10:D70,4))</f>
        <v>72.900000000000006</v>
      </c>
      <c r="D8" s="66">
        <f>IF('2-LEX,8h'!D8="","",'2-LEX,8h'!D8)</f>
        <v>5</v>
      </c>
      <c r="E8" s="40">
        <f t="shared" si="0"/>
        <v>25</v>
      </c>
      <c r="F8" s="40">
        <f>IF('2-LEX,8h'!F8="","",'2-LEX,8h'!F8)</f>
        <v>4</v>
      </c>
      <c r="G8" s="40">
        <f>IF('2-LEX,8h'!G8="","",'2-LEX,8h'!G8)</f>
        <v>6</v>
      </c>
      <c r="H8" s="41">
        <f t="shared" ref="H8:H39" si="2">IF(B8="","",D8/E8)</f>
        <v>0.2</v>
      </c>
      <c r="I8" s="18">
        <f t="shared" ref="I8:I39" si="3">IF(B8="","",10^(0.1*C8))</f>
        <v>19498445.997580551</v>
      </c>
      <c r="J8" s="98">
        <f t="shared" ref="J8:J39" si="4">IF(B8="","",10*LOG(I8)+10*LOG(H8))</f>
        <v>65.910299956639832</v>
      </c>
      <c r="K8" s="95">
        <f t="shared" ref="K8:K39" si="5">IF(B8="","",10^(0.1*J8))</f>
        <v>3899689.1995161199</v>
      </c>
      <c r="M8" s="46"/>
      <c r="N8" s="47"/>
      <c r="O8" s="47"/>
      <c r="P8" s="48"/>
      <c r="Q8" s="65"/>
      <c r="R8" s="102">
        <f t="shared" ref="R8:R39" si="6">IF(B8="","",(D8/E8)*10^(0.1*(C8-$O$7)))</f>
        <v>6.0868555636846816E-2</v>
      </c>
      <c r="S8" s="18">
        <f t="shared" ref="S8:S39" si="7">IF(B8="","",IF(C8&lt;80,0,1.5))</f>
        <v>0</v>
      </c>
      <c r="T8" s="18">
        <f t="shared" ref="T8:T39" si="8">IF(B8="","",$O$16)</f>
        <v>0.7</v>
      </c>
      <c r="U8" s="18">
        <f t="shared" ref="U8:U39" si="9">IF(B8="","",1)</f>
        <v>1</v>
      </c>
      <c r="V8" s="18">
        <f t="shared" ref="V8:V39" si="10">IF(B8="","",R8^2*(S8^2+T8^2+U8^2))</f>
        <v>5.5204217873207149E-3</v>
      </c>
      <c r="W8" s="44">
        <f t="shared" ref="W8:W39" si="11">IF(B8="","",4.34*(R8/D8))</f>
        <v>5.2833906292783034E-2</v>
      </c>
      <c r="X8" s="18">
        <f t="shared" si="1"/>
        <v>1</v>
      </c>
      <c r="Y8" s="45">
        <f t="shared" ref="Y8:Y39" si="12">IF(B8="","",(G8-D8)^2+(F8-D8)^2)</f>
        <v>2</v>
      </c>
      <c r="Z8" s="18">
        <f t="shared" ref="Z8:Z39" si="13">IF(B8="","",(W8*X8)^2)</f>
        <v>2.7914216541545787E-3</v>
      </c>
      <c r="AA8" s="68">
        <f t="shared" ref="AA8:AA39" si="14">IF(B8="","",V8+Z8)</f>
        <v>8.3118434414752931E-3</v>
      </c>
    </row>
    <row r="9" spans="1:34" ht="13.15" thickBot="1">
      <c r="B9" s="122">
        <f>IF('2-LEX,8h'!B9="","",'2-LEX,8h'!B9)</f>
        <v>3</v>
      </c>
      <c r="C9" s="124">
        <f>IF(B9="","",VLOOKUP(B9,'4-DPI compito'!A11:D71,4))</f>
        <v>66.8</v>
      </c>
      <c r="D9" s="66">
        <f>IF('2-LEX,8h'!D9="","",'2-LEX,8h'!D9)</f>
        <v>5</v>
      </c>
      <c r="E9" s="40">
        <f t="shared" si="0"/>
        <v>25</v>
      </c>
      <c r="F9" s="40">
        <f>IF('2-LEX,8h'!F9="","",'2-LEX,8h'!F9)</f>
        <v>4</v>
      </c>
      <c r="G9" s="40">
        <f>IF('2-LEX,8h'!G9="","",'2-LEX,8h'!G9)</f>
        <v>6</v>
      </c>
      <c r="H9" s="41">
        <f t="shared" si="2"/>
        <v>0.2</v>
      </c>
      <c r="I9" s="18">
        <f t="shared" si="3"/>
        <v>4786300.9232263844</v>
      </c>
      <c r="J9" s="98">
        <f t="shared" si="4"/>
        <v>59.81029995663981</v>
      </c>
      <c r="K9" s="95">
        <f t="shared" si="5"/>
        <v>957260.18464527756</v>
      </c>
      <c r="M9" s="49"/>
      <c r="N9" s="49"/>
      <c r="O9" s="49"/>
      <c r="P9" s="49"/>
      <c r="Q9" s="65"/>
      <c r="R9" s="102">
        <f t="shared" si="6"/>
        <v>1.4941458620663789E-2</v>
      </c>
      <c r="S9" s="18">
        <f t="shared" si="7"/>
        <v>0</v>
      </c>
      <c r="T9" s="18">
        <f t="shared" si="8"/>
        <v>0.7</v>
      </c>
      <c r="U9" s="18">
        <f t="shared" si="9"/>
        <v>1</v>
      </c>
      <c r="V9" s="18">
        <f t="shared" si="10"/>
        <v>3.3263830671238228E-4</v>
      </c>
      <c r="W9" s="44">
        <f t="shared" si="11"/>
        <v>1.2969186082736169E-2</v>
      </c>
      <c r="X9" s="18">
        <f t="shared" si="1"/>
        <v>1</v>
      </c>
      <c r="Y9" s="45">
        <f t="shared" si="12"/>
        <v>2</v>
      </c>
      <c r="Z9" s="18">
        <f t="shared" si="13"/>
        <v>1.6819978764863754E-4</v>
      </c>
      <c r="AA9" s="68">
        <f t="shared" si="14"/>
        <v>5.0083809436101984E-4</v>
      </c>
    </row>
    <row r="10" spans="1:34" ht="13.5" thickBot="1">
      <c r="B10" s="122">
        <f>IF('2-LEX,8h'!B10="","",'2-LEX,8h'!B10)</f>
        <v>4</v>
      </c>
      <c r="C10" s="124">
        <f>IF(B10="","",VLOOKUP(B10,'4-DPI compito'!A12:D72,4))</f>
        <v>64.3</v>
      </c>
      <c r="D10" s="66">
        <f>IF('2-LEX,8h'!D10="","",'2-LEX,8h'!D10)</f>
        <v>5</v>
      </c>
      <c r="E10" s="40">
        <f t="shared" si="0"/>
        <v>25</v>
      </c>
      <c r="F10" s="40">
        <f>IF('2-LEX,8h'!F10="","",'2-LEX,8h'!F10)</f>
        <v>4</v>
      </c>
      <c r="G10" s="40">
        <f>IF('2-LEX,8h'!G10="","",'2-LEX,8h'!G10)</f>
        <v>6</v>
      </c>
      <c r="H10" s="41">
        <f t="shared" si="2"/>
        <v>0.2</v>
      </c>
      <c r="I10" s="18">
        <f t="shared" si="3"/>
        <v>2691534.8039269177</v>
      </c>
      <c r="J10" s="98">
        <f t="shared" si="4"/>
        <v>57.310299956639824</v>
      </c>
      <c r="K10" s="95">
        <f t="shared" si="5"/>
        <v>538306.96078538592</v>
      </c>
      <c r="M10" s="50"/>
      <c r="N10" s="51" t="s">
        <v>3</v>
      </c>
      <c r="O10" s="52">
        <f>SUM(D7:D39)</f>
        <v>25</v>
      </c>
      <c r="P10" s="53"/>
      <c r="Q10" s="65"/>
      <c r="R10" s="102">
        <f t="shared" si="6"/>
        <v>8.4021996410208345E-3</v>
      </c>
      <c r="S10" s="18">
        <f t="shared" si="7"/>
        <v>0</v>
      </c>
      <c r="T10" s="18">
        <f t="shared" si="8"/>
        <v>0.7</v>
      </c>
      <c r="U10" s="18">
        <f t="shared" si="9"/>
        <v>1</v>
      </c>
      <c r="V10" s="18">
        <f t="shared" si="10"/>
        <v>1.0518946862328025E-4</v>
      </c>
      <c r="W10" s="44">
        <f t="shared" si="11"/>
        <v>7.2931092884060845E-3</v>
      </c>
      <c r="X10" s="18">
        <f t="shared" si="1"/>
        <v>1</v>
      </c>
      <c r="Y10" s="45">
        <f t="shared" si="12"/>
        <v>2</v>
      </c>
      <c r="Z10" s="18">
        <f t="shared" si="13"/>
        <v>5.3189443092635101E-5</v>
      </c>
      <c r="AA10" s="68">
        <f t="shared" si="14"/>
        <v>1.5837891171591536E-4</v>
      </c>
    </row>
    <row r="11" spans="1:34" ht="13.15" thickBot="1">
      <c r="B11" s="122">
        <f>IF('2-LEX,8h'!B11="","",'2-LEX,8h'!B11)</f>
        <v>5</v>
      </c>
      <c r="C11" s="124">
        <f>IF(B11="","",VLOOKUP(B11,'4-DPI compito'!A13:D73,4))</f>
        <v>80.3</v>
      </c>
      <c r="D11" s="66">
        <f>IF('2-LEX,8h'!D11="","",'2-LEX,8h'!D11)</f>
        <v>5</v>
      </c>
      <c r="E11" s="40">
        <f t="shared" si="0"/>
        <v>25</v>
      </c>
      <c r="F11" s="40">
        <f>IF('2-LEX,8h'!F11="","",'2-LEX,8h'!F11)</f>
        <v>4</v>
      </c>
      <c r="G11" s="40">
        <f>IF('2-LEX,8h'!G11="","",'2-LEX,8h'!G11)</f>
        <v>6</v>
      </c>
      <c r="H11" s="41">
        <f t="shared" si="2"/>
        <v>0.2</v>
      </c>
      <c r="I11" s="18">
        <f t="shared" si="3"/>
        <v>107151930.5237608</v>
      </c>
      <c r="J11" s="98">
        <f t="shared" si="4"/>
        <v>73.310299956639824</v>
      </c>
      <c r="K11" s="95">
        <f t="shared" si="5"/>
        <v>21430386.10475225</v>
      </c>
      <c r="M11" s="26"/>
      <c r="N11" s="69"/>
      <c r="O11" s="26"/>
      <c r="P11" s="26"/>
      <c r="Q11" s="65"/>
      <c r="R11" s="102">
        <f t="shared" si="6"/>
        <v>0.33449759255124178</v>
      </c>
      <c r="S11" s="18">
        <f t="shared" si="7"/>
        <v>1.5</v>
      </c>
      <c r="T11" s="18">
        <f t="shared" si="8"/>
        <v>0.7</v>
      </c>
      <c r="U11" s="18">
        <f t="shared" si="9"/>
        <v>1</v>
      </c>
      <c r="V11" s="18">
        <f t="shared" si="10"/>
        <v>0.41846351144043636</v>
      </c>
      <c r="W11" s="44">
        <f t="shared" si="11"/>
        <v>0.29034391033447787</v>
      </c>
      <c r="X11" s="18">
        <f t="shared" si="1"/>
        <v>1</v>
      </c>
      <c r="Y11" s="45">
        <f t="shared" si="12"/>
        <v>2</v>
      </c>
      <c r="Z11" s="18">
        <f t="shared" si="13"/>
        <v>8.4299586268315324E-2</v>
      </c>
      <c r="AA11" s="68">
        <f t="shared" si="14"/>
        <v>0.50276309770875172</v>
      </c>
    </row>
    <row r="12" spans="1:34" ht="13.5" thickBot="1">
      <c r="B12" s="122" t="str">
        <f>IF('2-LEX,8h'!B12="","",'2-LEX,8h'!B12)</f>
        <v/>
      </c>
      <c r="C12" s="124" t="str">
        <f>IF(B12="","",VLOOKUP(B12,'4-DPI compito'!A14:D74,4))</f>
        <v/>
      </c>
      <c r="D12" s="66" t="str">
        <f>IF('2-LEX,8h'!D12="","",'2-LEX,8h'!D12)</f>
        <v/>
      </c>
      <c r="E12" s="40" t="str">
        <f t="shared" si="0"/>
        <v/>
      </c>
      <c r="F12" s="40" t="str">
        <f>IF('2-LEX,8h'!F12="","",'2-LEX,8h'!F12)</f>
        <v/>
      </c>
      <c r="G12" s="40" t="str">
        <f>IF('2-LEX,8h'!G12="","",'2-LEX,8h'!G12)</f>
        <v/>
      </c>
      <c r="H12" s="41" t="str">
        <f t="shared" si="2"/>
        <v/>
      </c>
      <c r="I12" s="18" t="str">
        <f t="shared" si="3"/>
        <v/>
      </c>
      <c r="J12" s="98" t="str">
        <f t="shared" si="4"/>
        <v/>
      </c>
      <c r="K12" s="95" t="str">
        <f t="shared" si="5"/>
        <v/>
      </c>
      <c r="M12" s="50"/>
      <c r="N12" s="51" t="s">
        <v>4</v>
      </c>
      <c r="O12" s="52">
        <v>100</v>
      </c>
      <c r="P12" s="53"/>
      <c r="Q12" s="65"/>
      <c r="R12" s="102" t="str">
        <f t="shared" si="6"/>
        <v/>
      </c>
      <c r="S12" s="18" t="str">
        <f t="shared" si="7"/>
        <v/>
      </c>
      <c r="T12" s="18" t="str">
        <f t="shared" si="8"/>
        <v/>
      </c>
      <c r="U12" s="18" t="str">
        <f t="shared" si="9"/>
        <v/>
      </c>
      <c r="V12" s="18" t="str">
        <f t="shared" si="10"/>
        <v/>
      </c>
      <c r="W12" s="44" t="str">
        <f t="shared" si="11"/>
        <v/>
      </c>
      <c r="X12" s="18" t="str">
        <f t="shared" si="1"/>
        <v/>
      </c>
      <c r="Y12" s="45" t="str">
        <f t="shared" si="12"/>
        <v/>
      </c>
      <c r="Z12" s="18" t="str">
        <f t="shared" si="13"/>
        <v/>
      </c>
      <c r="AA12" s="68" t="str">
        <f t="shared" si="14"/>
        <v/>
      </c>
    </row>
    <row r="13" spans="1:34" ht="13.15" thickBot="1">
      <c r="B13" s="122" t="str">
        <f>IF('2-LEX,8h'!B13="","",'2-LEX,8h'!B13)</f>
        <v/>
      </c>
      <c r="C13" s="124" t="str">
        <f>IF(B13="","",VLOOKUP(B13,'4-DPI compito'!A15:D75,4))</f>
        <v/>
      </c>
      <c r="D13" s="66" t="str">
        <f>IF('2-LEX,8h'!D13="","",'2-LEX,8h'!D13)</f>
        <v/>
      </c>
      <c r="E13" s="40" t="str">
        <f t="shared" si="0"/>
        <v/>
      </c>
      <c r="F13" s="40" t="str">
        <f>IF('2-LEX,8h'!F13="","",'2-LEX,8h'!F13)</f>
        <v/>
      </c>
      <c r="G13" s="40" t="str">
        <f>IF('2-LEX,8h'!G13="","",'2-LEX,8h'!G13)</f>
        <v/>
      </c>
      <c r="H13" s="41" t="str">
        <f t="shared" si="2"/>
        <v/>
      </c>
      <c r="I13" s="18" t="str">
        <f t="shared" si="3"/>
        <v/>
      </c>
      <c r="J13" s="98" t="str">
        <f t="shared" si="4"/>
        <v/>
      </c>
      <c r="K13" s="95" t="str">
        <f t="shared" si="5"/>
        <v/>
      </c>
      <c r="M13" s="26"/>
      <c r="N13" s="69"/>
      <c r="O13" s="26"/>
      <c r="P13" s="26"/>
      <c r="Q13" s="65"/>
      <c r="R13" s="102" t="str">
        <f t="shared" si="6"/>
        <v/>
      </c>
      <c r="S13" s="18" t="str">
        <f t="shared" si="7"/>
        <v/>
      </c>
      <c r="T13" s="18" t="str">
        <f t="shared" si="8"/>
        <v/>
      </c>
      <c r="U13" s="18" t="str">
        <f t="shared" si="9"/>
        <v/>
      </c>
      <c r="V13" s="18" t="str">
        <f t="shared" si="10"/>
        <v/>
      </c>
      <c r="W13" s="44" t="str">
        <f t="shared" si="11"/>
        <v/>
      </c>
      <c r="X13" s="18" t="str">
        <f t="shared" si="1"/>
        <v/>
      </c>
      <c r="Y13" s="45" t="str">
        <f t="shared" si="12"/>
        <v/>
      </c>
      <c r="Z13" s="18" t="str">
        <f t="shared" si="13"/>
        <v/>
      </c>
      <c r="AA13" s="68" t="str">
        <f t="shared" si="14"/>
        <v/>
      </c>
    </row>
    <row r="14" spans="1:34" ht="13.15">
      <c r="B14" s="122" t="str">
        <f>IF('2-LEX,8h'!B14="","",'2-LEX,8h'!B14)</f>
        <v/>
      </c>
      <c r="C14" s="124" t="str">
        <f>IF(B14="","",VLOOKUP(B14,'4-DPI compito'!A16:D76,4))</f>
        <v/>
      </c>
      <c r="D14" s="66" t="str">
        <f>IF('2-LEX,8h'!D14="","",'2-LEX,8h'!D14)</f>
        <v/>
      </c>
      <c r="E14" s="40" t="str">
        <f t="shared" si="0"/>
        <v/>
      </c>
      <c r="F14" s="40" t="str">
        <f>IF('2-LEX,8h'!F14="","",'2-LEX,8h'!F14)</f>
        <v/>
      </c>
      <c r="G14" s="40" t="str">
        <f>IF('2-LEX,8h'!G14="","",'2-LEX,8h'!G14)</f>
        <v/>
      </c>
      <c r="H14" s="41" t="str">
        <f t="shared" si="2"/>
        <v/>
      </c>
      <c r="I14" s="18" t="str">
        <f t="shared" si="3"/>
        <v/>
      </c>
      <c r="J14" s="98" t="str">
        <f t="shared" si="4"/>
        <v/>
      </c>
      <c r="K14" s="95" t="str">
        <f t="shared" si="5"/>
        <v/>
      </c>
      <c r="M14" s="31"/>
      <c r="N14" s="54"/>
      <c r="O14" s="54"/>
      <c r="P14" s="33"/>
      <c r="Q14" s="65"/>
      <c r="R14" s="102" t="str">
        <f t="shared" si="6"/>
        <v/>
      </c>
      <c r="S14" s="18" t="str">
        <f t="shared" si="7"/>
        <v/>
      </c>
      <c r="T14" s="18" t="str">
        <f t="shared" si="8"/>
        <v/>
      </c>
      <c r="U14" s="18" t="str">
        <f t="shared" si="9"/>
        <v/>
      </c>
      <c r="V14" s="18" t="str">
        <f t="shared" si="10"/>
        <v/>
      </c>
      <c r="W14" s="44" t="str">
        <f t="shared" si="11"/>
        <v/>
      </c>
      <c r="X14" s="18" t="str">
        <f t="shared" si="1"/>
        <v/>
      </c>
      <c r="Y14" s="45" t="str">
        <f t="shared" si="12"/>
        <v/>
      </c>
      <c r="Z14" s="18" t="str">
        <f t="shared" si="13"/>
        <v/>
      </c>
      <c r="AA14" s="68" t="str">
        <f t="shared" si="14"/>
        <v/>
      </c>
    </row>
    <row r="15" spans="1:34" ht="13.15">
      <c r="B15" s="122" t="str">
        <f>IF('2-LEX,8h'!B15="","",'2-LEX,8h'!B15)</f>
        <v/>
      </c>
      <c r="C15" s="124" t="str">
        <f>IF(B15="","",VLOOKUP(B15,'4-DPI compito'!A17:D77,4))</f>
        <v/>
      </c>
      <c r="D15" s="66" t="str">
        <f>IF('2-LEX,8h'!D15="","",'2-LEX,8h'!D15)</f>
        <v/>
      </c>
      <c r="E15" s="40" t="str">
        <f t="shared" si="0"/>
        <v/>
      </c>
      <c r="F15" s="40" t="str">
        <f>IF('2-LEX,8h'!F15="","",'2-LEX,8h'!F15)</f>
        <v/>
      </c>
      <c r="G15" s="40" t="str">
        <f>IF('2-LEX,8h'!G15="","",'2-LEX,8h'!G15)</f>
        <v/>
      </c>
      <c r="H15" s="41" t="str">
        <f t="shared" si="2"/>
        <v/>
      </c>
      <c r="I15" s="18" t="str">
        <f t="shared" si="3"/>
        <v/>
      </c>
      <c r="J15" s="98" t="str">
        <f t="shared" si="4"/>
        <v/>
      </c>
      <c r="K15" s="95" t="str">
        <f t="shared" si="5"/>
        <v/>
      </c>
      <c r="M15" s="38"/>
      <c r="N15" s="135" t="s">
        <v>43</v>
      </c>
      <c r="O15" s="135"/>
      <c r="P15" s="39"/>
      <c r="Q15" s="65"/>
      <c r="R15" s="102" t="str">
        <f t="shared" si="6"/>
        <v/>
      </c>
      <c r="S15" s="18" t="str">
        <f t="shared" si="7"/>
        <v/>
      </c>
      <c r="T15" s="18" t="str">
        <f t="shared" si="8"/>
        <v/>
      </c>
      <c r="U15" s="18" t="str">
        <f t="shared" si="9"/>
        <v/>
      </c>
      <c r="V15" s="18" t="str">
        <f t="shared" si="10"/>
        <v/>
      </c>
      <c r="W15" s="44" t="str">
        <f t="shared" si="11"/>
        <v/>
      </c>
      <c r="X15" s="18" t="str">
        <f t="shared" si="1"/>
        <v/>
      </c>
      <c r="Y15" s="45" t="str">
        <f t="shared" si="12"/>
        <v/>
      </c>
      <c r="Z15" s="18" t="str">
        <f t="shared" si="13"/>
        <v/>
      </c>
      <c r="AA15" s="68" t="str">
        <f t="shared" si="14"/>
        <v/>
      </c>
    </row>
    <row r="16" spans="1:34" ht="13.25" customHeight="1">
      <c r="B16" s="122" t="str">
        <f>IF('2-LEX,8h'!B16="","",'2-LEX,8h'!B16)</f>
        <v/>
      </c>
      <c r="C16" s="124" t="str">
        <f>IF(B16="","",VLOOKUP(B16,'4-DPI compito'!A18:D78,4))</f>
        <v/>
      </c>
      <c r="D16" s="66" t="str">
        <f>IF('2-LEX,8h'!D16="","",'2-LEX,8h'!D16)</f>
        <v/>
      </c>
      <c r="E16" s="40" t="str">
        <f t="shared" si="0"/>
        <v/>
      </c>
      <c r="F16" s="40" t="str">
        <f>IF('2-LEX,8h'!F16="","",'2-LEX,8h'!F16)</f>
        <v/>
      </c>
      <c r="G16" s="40" t="str">
        <f>IF('2-LEX,8h'!G16="","",'2-LEX,8h'!G16)</f>
        <v/>
      </c>
      <c r="H16" s="41" t="str">
        <f t="shared" si="2"/>
        <v/>
      </c>
      <c r="I16" s="18" t="str">
        <f t="shared" si="3"/>
        <v/>
      </c>
      <c r="J16" s="98" t="str">
        <f t="shared" si="4"/>
        <v/>
      </c>
      <c r="K16" s="95" t="str">
        <f t="shared" si="5"/>
        <v/>
      </c>
      <c r="M16" s="38"/>
      <c r="N16" s="55" t="s">
        <v>44</v>
      </c>
      <c r="O16" s="55">
        <f>'2-LEX,8h'!O16</f>
        <v>0.7</v>
      </c>
      <c r="P16" s="39"/>
      <c r="Q16" s="65"/>
      <c r="R16" s="102" t="str">
        <f t="shared" si="6"/>
        <v/>
      </c>
      <c r="S16" s="18" t="str">
        <f t="shared" si="7"/>
        <v/>
      </c>
      <c r="T16" s="18" t="str">
        <f t="shared" si="8"/>
        <v/>
      </c>
      <c r="U16" s="18" t="str">
        <f t="shared" si="9"/>
        <v/>
      </c>
      <c r="V16" s="18" t="str">
        <f t="shared" si="10"/>
        <v/>
      </c>
      <c r="W16" s="44" t="str">
        <f t="shared" si="11"/>
        <v/>
      </c>
      <c r="X16" s="18" t="str">
        <f t="shared" si="1"/>
        <v/>
      </c>
      <c r="Y16" s="45" t="str">
        <f t="shared" si="12"/>
        <v/>
      </c>
      <c r="Z16" s="18" t="str">
        <f t="shared" si="13"/>
        <v/>
      </c>
      <c r="AA16" s="68" t="str">
        <f t="shared" si="14"/>
        <v/>
      </c>
    </row>
    <row r="17" spans="1:27" ht="13.25" customHeight="1" thickBot="1">
      <c r="B17" s="122" t="str">
        <f>IF('2-LEX,8h'!B17="","",'2-LEX,8h'!B17)</f>
        <v/>
      </c>
      <c r="C17" s="124" t="str">
        <f>IF(B17="","",VLOOKUP(B17,'4-DPI compito'!A19:D79,4))</f>
        <v/>
      </c>
      <c r="D17" s="66" t="str">
        <f>IF('2-LEX,8h'!D17="","",'2-LEX,8h'!D17)</f>
        <v/>
      </c>
      <c r="E17" s="40" t="str">
        <f t="shared" si="0"/>
        <v/>
      </c>
      <c r="F17" s="40" t="str">
        <f>IF('2-LEX,8h'!F17="","",'2-LEX,8h'!F17)</f>
        <v/>
      </c>
      <c r="G17" s="40" t="str">
        <f>IF('2-LEX,8h'!G17="","",'2-LEX,8h'!G17)</f>
        <v/>
      </c>
      <c r="H17" s="41" t="str">
        <f t="shared" si="2"/>
        <v/>
      </c>
      <c r="I17" s="18" t="str">
        <f t="shared" si="3"/>
        <v/>
      </c>
      <c r="J17" s="98" t="str">
        <f t="shared" si="4"/>
        <v/>
      </c>
      <c r="K17" s="95" t="str">
        <f t="shared" si="5"/>
        <v/>
      </c>
      <c r="M17" s="46"/>
      <c r="N17" s="56"/>
      <c r="O17" s="57"/>
      <c r="P17" s="48"/>
      <c r="Q17" s="65"/>
      <c r="R17" s="102" t="str">
        <f t="shared" si="6"/>
        <v/>
      </c>
      <c r="S17" s="18" t="str">
        <f t="shared" si="7"/>
        <v/>
      </c>
      <c r="T17" s="18" t="str">
        <f t="shared" si="8"/>
        <v/>
      </c>
      <c r="U17" s="18" t="str">
        <f t="shared" si="9"/>
        <v/>
      </c>
      <c r="V17" s="18" t="str">
        <f t="shared" si="10"/>
        <v/>
      </c>
      <c r="W17" s="44" t="str">
        <f t="shared" si="11"/>
        <v/>
      </c>
      <c r="X17" s="18" t="str">
        <f t="shared" si="1"/>
        <v/>
      </c>
      <c r="Y17" s="45" t="str">
        <f t="shared" si="12"/>
        <v/>
      </c>
      <c r="Z17" s="18" t="str">
        <f t="shared" si="13"/>
        <v/>
      </c>
      <c r="AA17" s="68" t="str">
        <f t="shared" si="14"/>
        <v/>
      </c>
    </row>
    <row r="18" spans="1:27" ht="13.25" customHeight="1" thickBot="1">
      <c r="B18" s="122" t="str">
        <f>IF('2-LEX,8h'!B18="","",'2-LEX,8h'!B18)</f>
        <v/>
      </c>
      <c r="C18" s="124" t="str">
        <f>IF(B18="","",VLOOKUP(B18,'4-DPI compito'!A20:D80,4))</f>
        <v/>
      </c>
      <c r="D18" s="66" t="str">
        <f>IF('2-LEX,8h'!D18="","",'2-LEX,8h'!D18)</f>
        <v/>
      </c>
      <c r="E18" s="40"/>
      <c r="F18" s="40" t="str">
        <f>IF('2-LEX,8h'!F18="","",'2-LEX,8h'!F18)</f>
        <v/>
      </c>
      <c r="G18" s="40" t="str">
        <f>IF('2-LEX,8h'!G18="","",'2-LEX,8h'!G18)</f>
        <v/>
      </c>
      <c r="H18" s="41"/>
      <c r="I18" s="18"/>
      <c r="J18" s="98"/>
      <c r="K18" s="95"/>
      <c r="M18" s="26"/>
      <c r="N18" s="83"/>
      <c r="O18" s="84"/>
      <c r="P18" s="26"/>
      <c r="Q18" s="65"/>
      <c r="R18" s="102"/>
      <c r="S18" s="18"/>
      <c r="T18" s="18"/>
      <c r="U18" s="18"/>
      <c r="V18" s="18"/>
      <c r="W18" s="44"/>
      <c r="X18" s="18"/>
      <c r="Y18" s="45"/>
      <c r="Z18" s="18"/>
      <c r="AA18" s="68"/>
    </row>
    <row r="19" spans="1:27" ht="12.75">
      <c r="B19" s="122" t="str">
        <f>IF('2-LEX,8h'!B19="","",'2-LEX,8h'!B19)</f>
        <v/>
      </c>
      <c r="C19" s="124" t="str">
        <f>IF(B19="","",VLOOKUP(B19,'4-DPI compito'!A21:D81,4))</f>
        <v/>
      </c>
      <c r="D19" s="66" t="str">
        <f>IF('2-LEX,8h'!D19="","",'2-LEX,8h'!D19)</f>
        <v/>
      </c>
      <c r="E19" s="40" t="str">
        <f t="shared" si="0"/>
        <v/>
      </c>
      <c r="F19" s="40" t="str">
        <f>IF('2-LEX,8h'!F19="","",'2-LEX,8h'!F19)</f>
        <v/>
      </c>
      <c r="G19" s="40" t="str">
        <f>IF('2-LEX,8h'!G19="","",'2-LEX,8h'!G19)</f>
        <v/>
      </c>
      <c r="H19" s="41" t="str">
        <f t="shared" si="2"/>
        <v/>
      </c>
      <c r="I19" s="18" t="str">
        <f t="shared" si="3"/>
        <v/>
      </c>
      <c r="J19" s="98" t="str">
        <f t="shared" si="4"/>
        <v/>
      </c>
      <c r="K19" s="95" t="str">
        <f t="shared" si="5"/>
        <v/>
      </c>
      <c r="M19" s="31"/>
      <c r="N19" s="32"/>
      <c r="O19" s="32"/>
      <c r="P19" s="33"/>
      <c r="Q19" s="65"/>
      <c r="R19" s="102" t="str">
        <f t="shared" si="6"/>
        <v/>
      </c>
      <c r="S19" s="18" t="str">
        <f t="shared" si="7"/>
        <v/>
      </c>
      <c r="T19" s="18" t="str">
        <f t="shared" si="8"/>
        <v/>
      </c>
      <c r="U19" s="18" t="str">
        <f t="shared" si="9"/>
        <v/>
      </c>
      <c r="V19" s="18" t="str">
        <f t="shared" si="10"/>
        <v/>
      </c>
      <c r="W19" s="44" t="str">
        <f t="shared" si="11"/>
        <v/>
      </c>
      <c r="X19" s="18" t="str">
        <f t="shared" si="1"/>
        <v/>
      </c>
      <c r="Y19" s="45" t="str">
        <f t="shared" si="12"/>
        <v/>
      </c>
      <c r="Z19" s="18" t="str">
        <f t="shared" si="13"/>
        <v/>
      </c>
      <c r="AA19" s="68" t="str">
        <f t="shared" si="14"/>
        <v/>
      </c>
    </row>
    <row r="20" spans="1:27" ht="12.75">
      <c r="B20" s="122" t="str">
        <f>IF('2-LEX,8h'!B20="","",'2-LEX,8h'!B20)</f>
        <v/>
      </c>
      <c r="C20" s="124" t="str">
        <f>IF(B20="","",VLOOKUP(B20,'4-DPI compito'!A22:D82,4))</f>
        <v/>
      </c>
      <c r="D20" s="66" t="str">
        <f>IF('2-LEX,8h'!D20="","",'2-LEX,8h'!D20)</f>
        <v/>
      </c>
      <c r="E20" s="40" t="str">
        <f t="shared" si="0"/>
        <v/>
      </c>
      <c r="F20" s="40" t="str">
        <f>IF('2-LEX,8h'!F20="","",'2-LEX,8h'!F20)</f>
        <v/>
      </c>
      <c r="G20" s="40" t="str">
        <f>IF('2-LEX,8h'!G20="","",'2-LEX,8h'!G20)</f>
        <v/>
      </c>
      <c r="H20" s="41" t="str">
        <f t="shared" si="2"/>
        <v/>
      </c>
      <c r="I20" s="18" t="str">
        <f t="shared" si="3"/>
        <v/>
      </c>
      <c r="J20" s="98" t="str">
        <f t="shared" si="4"/>
        <v/>
      </c>
      <c r="K20" s="95" t="str">
        <f t="shared" si="5"/>
        <v/>
      </c>
      <c r="M20" s="38"/>
      <c r="N20" s="134" t="s">
        <v>53</v>
      </c>
      <c r="O20" s="134"/>
      <c r="P20" s="39"/>
      <c r="Q20" s="65"/>
      <c r="R20" s="102" t="str">
        <f t="shared" si="6"/>
        <v/>
      </c>
      <c r="S20" s="18" t="str">
        <f t="shared" si="7"/>
        <v/>
      </c>
      <c r="T20" s="18" t="str">
        <f t="shared" si="8"/>
        <v/>
      </c>
      <c r="U20" s="18" t="str">
        <f t="shared" si="9"/>
        <v/>
      </c>
      <c r="V20" s="18" t="str">
        <f t="shared" si="10"/>
        <v/>
      </c>
      <c r="W20" s="44" t="str">
        <f t="shared" si="11"/>
        <v/>
      </c>
      <c r="X20" s="18" t="str">
        <f t="shared" si="1"/>
        <v/>
      </c>
      <c r="Y20" s="45" t="str">
        <f t="shared" si="12"/>
        <v/>
      </c>
      <c r="Z20" s="18" t="str">
        <f t="shared" si="13"/>
        <v/>
      </c>
      <c r="AA20" s="68" t="str">
        <f t="shared" si="14"/>
        <v/>
      </c>
    </row>
    <row r="21" spans="1:27" ht="13.5" customHeight="1">
      <c r="B21" s="122" t="str">
        <f>IF('2-LEX,8h'!B21="","",'2-LEX,8h'!B21)</f>
        <v/>
      </c>
      <c r="C21" s="124" t="str">
        <f>IF(B21="","",VLOOKUP(B21,'4-DPI compito'!A23:D83,4))</f>
        <v/>
      </c>
      <c r="D21" s="66" t="str">
        <f>IF('2-LEX,8h'!D21="","",'2-LEX,8h'!D21)</f>
        <v/>
      </c>
      <c r="E21" s="40" t="str">
        <f t="shared" si="0"/>
        <v/>
      </c>
      <c r="F21" s="40" t="str">
        <f>IF('2-LEX,8h'!F21="","",'2-LEX,8h'!F21)</f>
        <v/>
      </c>
      <c r="G21" s="40" t="str">
        <f>IF('2-LEX,8h'!G21="","",'2-LEX,8h'!G21)</f>
        <v/>
      </c>
      <c r="H21" s="41" t="str">
        <f t="shared" si="2"/>
        <v/>
      </c>
      <c r="I21" s="18" t="str">
        <f t="shared" si="3"/>
        <v/>
      </c>
      <c r="J21" s="98" t="str">
        <f t="shared" si="4"/>
        <v/>
      </c>
      <c r="K21" s="95" t="str">
        <f t="shared" si="5"/>
        <v/>
      </c>
      <c r="M21" s="38"/>
      <c r="N21" s="134"/>
      <c r="O21" s="134"/>
      <c r="P21" s="39"/>
      <c r="Q21" s="65"/>
      <c r="R21" s="102" t="str">
        <f t="shared" si="6"/>
        <v/>
      </c>
      <c r="S21" s="18" t="str">
        <f t="shared" si="7"/>
        <v/>
      </c>
      <c r="T21" s="18" t="str">
        <f t="shared" si="8"/>
        <v/>
      </c>
      <c r="U21" s="18" t="str">
        <f t="shared" si="9"/>
        <v/>
      </c>
      <c r="V21" s="18" t="str">
        <f t="shared" si="10"/>
        <v/>
      </c>
      <c r="W21" s="44" t="str">
        <f t="shared" si="11"/>
        <v/>
      </c>
      <c r="X21" s="18" t="str">
        <f t="shared" si="1"/>
        <v/>
      </c>
      <c r="Y21" s="45" t="str">
        <f t="shared" si="12"/>
        <v/>
      </c>
      <c r="Z21" s="18" t="str">
        <f t="shared" si="13"/>
        <v/>
      </c>
      <c r="AA21" s="68" t="str">
        <f t="shared" si="14"/>
        <v/>
      </c>
    </row>
    <row r="22" spans="1:27" ht="13.15">
      <c r="B22" s="122" t="str">
        <f>IF('2-LEX,8h'!B22="","",'2-LEX,8h'!B22)</f>
        <v/>
      </c>
      <c r="C22" s="124" t="str">
        <f>IF(B22="","",VLOOKUP(B22,'4-DPI compito'!A24:D84,4))</f>
        <v/>
      </c>
      <c r="D22" s="66" t="str">
        <f>IF('2-LEX,8h'!D22="","",'2-LEX,8h'!D22)</f>
        <v/>
      </c>
      <c r="E22" s="40" t="str">
        <f t="shared" si="0"/>
        <v/>
      </c>
      <c r="F22" s="40" t="str">
        <f>IF('2-LEX,8h'!F22="","",'2-LEX,8h'!F22)</f>
        <v/>
      </c>
      <c r="G22" s="40" t="str">
        <f>IF('2-LEX,8h'!G22="","",'2-LEX,8h'!G22)</f>
        <v/>
      </c>
      <c r="H22" s="41" t="str">
        <f t="shared" si="2"/>
        <v/>
      </c>
      <c r="I22" s="18" t="str">
        <f t="shared" si="3"/>
        <v/>
      </c>
      <c r="J22" s="98" t="str">
        <f t="shared" si="4"/>
        <v/>
      </c>
      <c r="K22" s="95" t="str">
        <f t="shared" si="5"/>
        <v/>
      </c>
      <c r="M22" s="38"/>
      <c r="N22" s="55" t="s">
        <v>45</v>
      </c>
      <c r="O22" s="58">
        <f>SQRT(SUM(V7:V39))</f>
        <v>1.2992926392091622</v>
      </c>
      <c r="P22" s="39"/>
      <c r="Q22" s="65"/>
      <c r="R22" s="102" t="str">
        <f t="shared" si="6"/>
        <v/>
      </c>
      <c r="S22" s="18" t="str">
        <f t="shared" si="7"/>
        <v/>
      </c>
      <c r="T22" s="18" t="str">
        <f t="shared" si="8"/>
        <v/>
      </c>
      <c r="U22" s="18" t="str">
        <f t="shared" si="9"/>
        <v/>
      </c>
      <c r="V22" s="18" t="str">
        <f t="shared" si="10"/>
        <v/>
      </c>
      <c r="W22" s="44" t="str">
        <f t="shared" si="11"/>
        <v/>
      </c>
      <c r="X22" s="18" t="str">
        <f t="shared" si="1"/>
        <v/>
      </c>
      <c r="Y22" s="45" t="str">
        <f t="shared" si="12"/>
        <v/>
      </c>
      <c r="Z22" s="18" t="str">
        <f t="shared" si="13"/>
        <v/>
      </c>
      <c r="AA22" s="68" t="str">
        <f t="shared" si="14"/>
        <v/>
      </c>
    </row>
    <row r="23" spans="1:27" ht="13.5" customHeight="1">
      <c r="B23" s="122" t="str">
        <f>IF('2-LEX,8h'!B23="","",'2-LEX,8h'!B23)</f>
        <v/>
      </c>
      <c r="C23" s="124" t="str">
        <f>IF(B23="","",VLOOKUP(B23,'4-DPI compito'!A25:D85,4))</f>
        <v/>
      </c>
      <c r="D23" s="66" t="str">
        <f>IF('2-LEX,8h'!D23="","",'2-LEX,8h'!D23)</f>
        <v/>
      </c>
      <c r="E23" s="40" t="str">
        <f t="shared" si="0"/>
        <v/>
      </c>
      <c r="F23" s="40" t="str">
        <f>IF('2-LEX,8h'!F23="","",'2-LEX,8h'!F23)</f>
        <v/>
      </c>
      <c r="G23" s="40" t="str">
        <f>IF('2-LEX,8h'!G23="","",'2-LEX,8h'!G23)</f>
        <v/>
      </c>
      <c r="H23" s="41" t="str">
        <f t="shared" si="2"/>
        <v/>
      </c>
      <c r="I23" s="18" t="str">
        <f t="shared" si="3"/>
        <v/>
      </c>
      <c r="J23" s="98" t="str">
        <f t="shared" si="4"/>
        <v/>
      </c>
      <c r="K23" s="95" t="str">
        <f t="shared" si="5"/>
        <v/>
      </c>
      <c r="M23" s="38"/>
      <c r="N23" s="55" t="s">
        <v>46</v>
      </c>
      <c r="O23" s="58">
        <f>1.65*O22</f>
        <v>2.1438328546951175</v>
      </c>
      <c r="P23" s="39"/>
      <c r="Q23" s="65"/>
      <c r="R23" s="102" t="str">
        <f t="shared" si="6"/>
        <v/>
      </c>
      <c r="S23" s="18" t="str">
        <f t="shared" si="7"/>
        <v/>
      </c>
      <c r="T23" s="18" t="str">
        <f t="shared" si="8"/>
        <v/>
      </c>
      <c r="U23" s="18" t="str">
        <f t="shared" si="9"/>
        <v/>
      </c>
      <c r="V23" s="18" t="str">
        <f t="shared" si="10"/>
        <v/>
      </c>
      <c r="W23" s="44" t="str">
        <f t="shared" si="11"/>
        <v/>
      </c>
      <c r="X23" s="18" t="str">
        <f t="shared" si="1"/>
        <v/>
      </c>
      <c r="Y23" s="45" t="str">
        <f t="shared" si="12"/>
        <v/>
      </c>
      <c r="Z23" s="18" t="str">
        <f t="shared" si="13"/>
        <v/>
      </c>
      <c r="AA23" s="68" t="str">
        <f t="shared" si="14"/>
        <v/>
      </c>
    </row>
    <row r="24" spans="1:27" ht="13.15" thickBot="1">
      <c r="B24" s="122" t="str">
        <f>IF('2-LEX,8h'!B24="","",'2-LEX,8h'!B24)</f>
        <v/>
      </c>
      <c r="C24" s="124" t="str">
        <f>IF(B24="","",VLOOKUP(B24,'4-DPI compito'!A26:D86,4))</f>
        <v/>
      </c>
      <c r="D24" s="66" t="str">
        <f>IF('2-LEX,8h'!D24="","",'2-LEX,8h'!D24)</f>
        <v/>
      </c>
      <c r="E24" s="40" t="str">
        <f t="shared" si="0"/>
        <v/>
      </c>
      <c r="F24" s="40" t="str">
        <f>IF('2-LEX,8h'!F24="","",'2-LEX,8h'!F24)</f>
        <v/>
      </c>
      <c r="G24" s="40" t="str">
        <f>IF('2-LEX,8h'!G24="","",'2-LEX,8h'!G24)</f>
        <v/>
      </c>
      <c r="H24" s="41" t="str">
        <f t="shared" si="2"/>
        <v/>
      </c>
      <c r="I24" s="18" t="str">
        <f t="shared" si="3"/>
        <v/>
      </c>
      <c r="J24" s="98" t="str">
        <f t="shared" si="4"/>
        <v/>
      </c>
      <c r="K24" s="95" t="str">
        <f t="shared" si="5"/>
        <v/>
      </c>
      <c r="M24" s="46"/>
      <c r="N24" s="59"/>
      <c r="O24" s="60"/>
      <c r="P24" s="48"/>
      <c r="Q24" s="65"/>
      <c r="R24" s="102" t="str">
        <f t="shared" si="6"/>
        <v/>
      </c>
      <c r="S24" s="18" t="str">
        <f t="shared" si="7"/>
        <v/>
      </c>
      <c r="T24" s="18" t="str">
        <f t="shared" si="8"/>
        <v/>
      </c>
      <c r="U24" s="18" t="str">
        <f t="shared" si="9"/>
        <v/>
      </c>
      <c r="V24" s="18" t="str">
        <f t="shared" si="10"/>
        <v/>
      </c>
      <c r="W24" s="44" t="str">
        <f t="shared" si="11"/>
        <v/>
      </c>
      <c r="X24" s="18" t="str">
        <f t="shared" si="1"/>
        <v/>
      </c>
      <c r="Y24" s="45" t="str">
        <f t="shared" si="12"/>
        <v/>
      </c>
      <c r="Z24" s="18" t="str">
        <f t="shared" si="13"/>
        <v/>
      </c>
      <c r="AA24" s="68" t="str">
        <f t="shared" si="14"/>
        <v/>
      </c>
    </row>
    <row r="25" spans="1:27" ht="13.5" thickBot="1">
      <c r="A25" s="1"/>
      <c r="B25" s="122" t="str">
        <f>IF('2-LEX,8h'!B25="","",'2-LEX,8h'!B25)</f>
        <v/>
      </c>
      <c r="C25" s="124" t="str">
        <f>IF(B25="","",VLOOKUP(B25,'4-DPI compito'!A27:D87,4))</f>
        <v/>
      </c>
      <c r="D25" s="66" t="str">
        <f>IF('2-LEX,8h'!D25="","",'2-LEX,8h'!D25)</f>
        <v/>
      </c>
      <c r="E25" s="40" t="str">
        <f t="shared" si="0"/>
        <v/>
      </c>
      <c r="F25" s="40" t="str">
        <f>IF('2-LEX,8h'!F25="","",'2-LEX,8h'!F25)</f>
        <v/>
      </c>
      <c r="G25" s="40" t="str">
        <f>IF('2-LEX,8h'!G25="","",'2-LEX,8h'!G25)</f>
        <v/>
      </c>
      <c r="H25" s="41" t="str">
        <f t="shared" si="2"/>
        <v/>
      </c>
      <c r="I25" s="18" t="str">
        <f t="shared" si="3"/>
        <v/>
      </c>
      <c r="J25" s="98" t="str">
        <f t="shared" si="4"/>
        <v/>
      </c>
      <c r="K25" s="95" t="str">
        <f t="shared" si="5"/>
        <v/>
      </c>
      <c r="M25" s="26"/>
      <c r="N25" s="26"/>
      <c r="O25" s="26"/>
      <c r="P25" s="26"/>
      <c r="Q25" s="65"/>
      <c r="R25" s="102" t="str">
        <f t="shared" si="6"/>
        <v/>
      </c>
      <c r="S25" s="18" t="str">
        <f t="shared" si="7"/>
        <v/>
      </c>
      <c r="T25" s="18" t="str">
        <f t="shared" si="8"/>
        <v/>
      </c>
      <c r="U25" s="18" t="str">
        <f t="shared" si="9"/>
        <v/>
      </c>
      <c r="V25" s="18" t="str">
        <f t="shared" si="10"/>
        <v/>
      </c>
      <c r="W25" s="44" t="str">
        <f t="shared" si="11"/>
        <v/>
      </c>
      <c r="X25" s="18" t="str">
        <f t="shared" si="1"/>
        <v/>
      </c>
      <c r="Y25" s="45" t="str">
        <f t="shared" si="12"/>
        <v/>
      </c>
      <c r="Z25" s="18" t="str">
        <f t="shared" si="13"/>
        <v/>
      </c>
      <c r="AA25" s="68" t="str">
        <f t="shared" si="14"/>
        <v/>
      </c>
    </row>
    <row r="26" spans="1:27" ht="13.15">
      <c r="A26" s="1"/>
      <c r="B26" s="122" t="str">
        <f>IF('2-LEX,8h'!B26="","",'2-LEX,8h'!B26)</f>
        <v/>
      </c>
      <c r="C26" s="124" t="str">
        <f>IF(B26="","",VLOOKUP(B26,'4-DPI compito'!A28:D88,4))</f>
        <v/>
      </c>
      <c r="D26" s="66" t="str">
        <f>IF('2-LEX,8h'!D26="","",'2-LEX,8h'!D26)</f>
        <v/>
      </c>
      <c r="E26" s="40" t="str">
        <f t="shared" si="0"/>
        <v/>
      </c>
      <c r="F26" s="40" t="str">
        <f>IF('2-LEX,8h'!F26="","",'2-LEX,8h'!F26)</f>
        <v/>
      </c>
      <c r="G26" s="40" t="str">
        <f>IF('2-LEX,8h'!G26="","",'2-LEX,8h'!G26)</f>
        <v/>
      </c>
      <c r="H26" s="41" t="str">
        <f t="shared" si="2"/>
        <v/>
      </c>
      <c r="I26" s="18" t="str">
        <f t="shared" si="3"/>
        <v/>
      </c>
      <c r="J26" s="98" t="str">
        <f t="shared" si="4"/>
        <v/>
      </c>
      <c r="K26" s="95" t="str">
        <f t="shared" si="5"/>
        <v/>
      </c>
      <c r="M26" s="31"/>
      <c r="N26" s="32"/>
      <c r="O26" s="32"/>
      <c r="P26" s="33"/>
      <c r="Q26" s="65"/>
      <c r="R26" s="102" t="str">
        <f t="shared" si="6"/>
        <v/>
      </c>
      <c r="S26" s="18" t="str">
        <f t="shared" si="7"/>
        <v/>
      </c>
      <c r="T26" s="18" t="str">
        <f t="shared" si="8"/>
        <v/>
      </c>
      <c r="U26" s="18" t="str">
        <f t="shared" si="9"/>
        <v/>
      </c>
      <c r="V26" s="18" t="str">
        <f t="shared" si="10"/>
        <v/>
      </c>
      <c r="W26" s="44" t="str">
        <f t="shared" si="11"/>
        <v/>
      </c>
      <c r="X26" s="18" t="str">
        <f t="shared" si="1"/>
        <v/>
      </c>
      <c r="Y26" s="45" t="str">
        <f t="shared" si="12"/>
        <v/>
      </c>
      <c r="Z26" s="18" t="str">
        <f t="shared" si="13"/>
        <v/>
      </c>
      <c r="AA26" s="68" t="str">
        <f t="shared" si="14"/>
        <v/>
      </c>
    </row>
    <row r="27" spans="1:27" ht="13.15">
      <c r="B27" s="122" t="str">
        <f>IF('2-LEX,8h'!B27="","",'2-LEX,8h'!B27)</f>
        <v/>
      </c>
      <c r="C27" s="124" t="str">
        <f>IF(B27="","",VLOOKUP(B27,'4-DPI compito'!A29:D89,4))</f>
        <v/>
      </c>
      <c r="D27" s="66" t="str">
        <f>IF('2-LEX,8h'!D27="","",'2-LEX,8h'!D27)</f>
        <v/>
      </c>
      <c r="E27" s="40" t="str">
        <f t="shared" si="0"/>
        <v/>
      </c>
      <c r="F27" s="40" t="str">
        <f>IF('2-LEX,8h'!F27="","",'2-LEX,8h'!F27)</f>
        <v/>
      </c>
      <c r="G27" s="40" t="str">
        <f>IF('2-LEX,8h'!G27="","",'2-LEX,8h'!G27)</f>
        <v/>
      </c>
      <c r="H27" s="41" t="str">
        <f t="shared" si="2"/>
        <v/>
      </c>
      <c r="I27" s="18" t="str">
        <f t="shared" si="3"/>
        <v/>
      </c>
      <c r="J27" s="98" t="str">
        <f t="shared" si="4"/>
        <v/>
      </c>
      <c r="K27" s="95" t="str">
        <f t="shared" si="5"/>
        <v/>
      </c>
      <c r="M27" s="38"/>
      <c r="N27" s="135" t="s">
        <v>15</v>
      </c>
      <c r="O27" s="135"/>
      <c r="P27" s="39"/>
      <c r="Q27" s="65"/>
      <c r="R27" s="102" t="str">
        <f t="shared" si="6"/>
        <v/>
      </c>
      <c r="S27" s="18" t="str">
        <f t="shared" si="7"/>
        <v/>
      </c>
      <c r="T27" s="18" t="str">
        <f t="shared" si="8"/>
        <v/>
      </c>
      <c r="U27" s="18" t="str">
        <f t="shared" si="9"/>
        <v/>
      </c>
      <c r="V27" s="18" t="str">
        <f t="shared" si="10"/>
        <v/>
      </c>
      <c r="W27" s="44" t="str">
        <f t="shared" si="11"/>
        <v/>
      </c>
      <c r="X27" s="18" t="str">
        <f t="shared" si="1"/>
        <v/>
      </c>
      <c r="Y27" s="45" t="str">
        <f t="shared" si="12"/>
        <v/>
      </c>
      <c r="Z27" s="18" t="str">
        <f t="shared" si="13"/>
        <v/>
      </c>
      <c r="AA27" s="68" t="str">
        <f t="shared" si="14"/>
        <v/>
      </c>
    </row>
    <row r="28" spans="1:27" ht="13.15">
      <c r="B28" s="122" t="str">
        <f>IF('2-LEX,8h'!B28="","",'2-LEX,8h'!B28)</f>
        <v/>
      </c>
      <c r="C28" s="124" t="str">
        <f>IF(B28="","",VLOOKUP(B28,'4-DPI compito'!A30:D90,4))</f>
        <v/>
      </c>
      <c r="D28" s="66" t="str">
        <f>IF('2-LEX,8h'!D28="","",'2-LEX,8h'!D28)</f>
        <v/>
      </c>
      <c r="E28" s="40" t="str">
        <f t="shared" si="0"/>
        <v/>
      </c>
      <c r="F28" s="40" t="str">
        <f>IF('2-LEX,8h'!F28="","",'2-LEX,8h'!F28)</f>
        <v/>
      </c>
      <c r="G28" s="40" t="str">
        <f>IF('2-LEX,8h'!G28="","",'2-LEX,8h'!G28)</f>
        <v/>
      </c>
      <c r="H28" s="41" t="str">
        <f t="shared" si="2"/>
        <v/>
      </c>
      <c r="I28" s="18" t="str">
        <f t="shared" si="3"/>
        <v/>
      </c>
      <c r="J28" s="98" t="str">
        <f t="shared" si="4"/>
        <v/>
      </c>
      <c r="K28" s="95" t="str">
        <f t="shared" si="5"/>
        <v/>
      </c>
      <c r="M28" s="38"/>
      <c r="N28" s="55" t="s">
        <v>45</v>
      </c>
      <c r="O28" s="58">
        <f>SQRT(SUM(AA7:AA9))</f>
        <v>1.2357722134018192</v>
      </c>
      <c r="P28" s="39"/>
      <c r="Q28" s="65"/>
      <c r="R28" s="102" t="str">
        <f t="shared" si="6"/>
        <v/>
      </c>
      <c r="S28" s="18" t="str">
        <f t="shared" si="7"/>
        <v/>
      </c>
      <c r="T28" s="18" t="str">
        <f t="shared" si="8"/>
        <v/>
      </c>
      <c r="U28" s="18" t="str">
        <f t="shared" si="9"/>
        <v/>
      </c>
      <c r="V28" s="18" t="str">
        <f t="shared" si="10"/>
        <v/>
      </c>
      <c r="W28" s="44" t="str">
        <f t="shared" si="11"/>
        <v/>
      </c>
      <c r="X28" s="18" t="str">
        <f t="shared" si="1"/>
        <v/>
      </c>
      <c r="Y28" s="45" t="str">
        <f t="shared" si="12"/>
        <v/>
      </c>
      <c r="Z28" s="18" t="str">
        <f t="shared" si="13"/>
        <v/>
      </c>
      <c r="AA28" s="68" t="str">
        <f t="shared" si="14"/>
        <v/>
      </c>
    </row>
    <row r="29" spans="1:27" ht="13.15">
      <c r="B29" s="122" t="str">
        <f>IF('2-LEX,8h'!B29="","",'2-LEX,8h'!B29)</f>
        <v/>
      </c>
      <c r="C29" s="124" t="str">
        <f>IF(B29="","",VLOOKUP(B29,'4-DPI compito'!A31:D91,4))</f>
        <v/>
      </c>
      <c r="D29" s="66" t="str">
        <f>IF('2-LEX,8h'!D29="","",'2-LEX,8h'!D29)</f>
        <v/>
      </c>
      <c r="E29" s="40" t="str">
        <f t="shared" si="0"/>
        <v/>
      </c>
      <c r="F29" s="40" t="str">
        <f>IF('2-LEX,8h'!F29="","",'2-LEX,8h'!F29)</f>
        <v/>
      </c>
      <c r="G29" s="40" t="str">
        <f>IF('2-LEX,8h'!G29="","",'2-LEX,8h'!G29)</f>
        <v/>
      </c>
      <c r="H29" s="41" t="str">
        <f t="shared" si="2"/>
        <v/>
      </c>
      <c r="I29" s="18" t="str">
        <f t="shared" si="3"/>
        <v/>
      </c>
      <c r="J29" s="98" t="str">
        <f t="shared" si="4"/>
        <v/>
      </c>
      <c r="K29" s="95" t="str">
        <f t="shared" si="5"/>
        <v/>
      </c>
      <c r="M29" s="38"/>
      <c r="N29" s="55" t="s">
        <v>46</v>
      </c>
      <c r="O29" s="58">
        <f>1.65*O28</f>
        <v>2.0390241521130017</v>
      </c>
      <c r="P29" s="39"/>
      <c r="Q29" s="65"/>
      <c r="R29" s="102" t="str">
        <f t="shared" si="6"/>
        <v/>
      </c>
      <c r="S29" s="18" t="str">
        <f t="shared" si="7"/>
        <v/>
      </c>
      <c r="T29" s="18" t="str">
        <f t="shared" si="8"/>
        <v/>
      </c>
      <c r="U29" s="18" t="str">
        <f t="shared" si="9"/>
        <v/>
      </c>
      <c r="V29" s="18" t="str">
        <f t="shared" si="10"/>
        <v/>
      </c>
      <c r="W29" s="44" t="str">
        <f t="shared" si="11"/>
        <v/>
      </c>
      <c r="X29" s="18" t="str">
        <f t="shared" si="1"/>
        <v/>
      </c>
      <c r="Y29" s="45" t="str">
        <f t="shared" si="12"/>
        <v/>
      </c>
      <c r="Z29" s="18" t="str">
        <f t="shared" si="13"/>
        <v/>
      </c>
      <c r="AA29" s="68" t="str">
        <f t="shared" si="14"/>
        <v/>
      </c>
    </row>
    <row r="30" spans="1:27" ht="13.15" thickBot="1">
      <c r="B30" s="122" t="str">
        <f>IF('2-LEX,8h'!B30="","",'2-LEX,8h'!B30)</f>
        <v/>
      </c>
      <c r="C30" s="124" t="str">
        <f>IF(B30="","",VLOOKUP(B30,'4-DPI compito'!A32:D92,4))</f>
        <v/>
      </c>
      <c r="D30" s="66" t="str">
        <f>IF('2-LEX,8h'!D30="","",'2-LEX,8h'!D30)</f>
        <v/>
      </c>
      <c r="E30" s="40" t="str">
        <f t="shared" si="0"/>
        <v/>
      </c>
      <c r="F30" s="40" t="str">
        <f>IF('2-LEX,8h'!F30="","",'2-LEX,8h'!F30)</f>
        <v/>
      </c>
      <c r="G30" s="40" t="str">
        <f>IF('2-LEX,8h'!G30="","",'2-LEX,8h'!G30)</f>
        <v/>
      </c>
      <c r="H30" s="41" t="str">
        <f t="shared" si="2"/>
        <v/>
      </c>
      <c r="I30" s="18" t="str">
        <f t="shared" si="3"/>
        <v/>
      </c>
      <c r="J30" s="98" t="str">
        <f t="shared" si="4"/>
        <v/>
      </c>
      <c r="K30" s="95" t="str">
        <f t="shared" si="5"/>
        <v/>
      </c>
      <c r="M30" s="46"/>
      <c r="N30" s="47"/>
      <c r="O30" s="47"/>
      <c r="P30" s="48"/>
      <c r="Q30" s="65"/>
      <c r="R30" s="102" t="str">
        <f t="shared" si="6"/>
        <v/>
      </c>
      <c r="S30" s="18" t="str">
        <f t="shared" si="7"/>
        <v/>
      </c>
      <c r="T30" s="18" t="str">
        <f t="shared" si="8"/>
        <v/>
      </c>
      <c r="U30" s="18" t="str">
        <f t="shared" si="9"/>
        <v/>
      </c>
      <c r="V30" s="18" t="str">
        <f t="shared" si="10"/>
        <v/>
      </c>
      <c r="W30" s="44" t="str">
        <f t="shared" si="11"/>
        <v/>
      </c>
      <c r="X30" s="18" t="str">
        <f t="shared" si="1"/>
        <v/>
      </c>
      <c r="Y30" s="45" t="str">
        <f t="shared" si="12"/>
        <v/>
      </c>
      <c r="Z30" s="18" t="str">
        <f t="shared" si="13"/>
        <v/>
      </c>
      <c r="AA30" s="68" t="str">
        <f t="shared" si="14"/>
        <v/>
      </c>
    </row>
    <row r="31" spans="1:27" ht="13.15" thickBot="1">
      <c r="B31" s="122" t="str">
        <f>IF('2-LEX,8h'!B31="","",'2-LEX,8h'!B31)</f>
        <v/>
      </c>
      <c r="C31" s="124" t="str">
        <f>IF(B31="","",VLOOKUP(B31,'4-DPI compito'!A33:D93,4))</f>
        <v/>
      </c>
      <c r="D31" s="66" t="str">
        <f>IF('2-LEX,8h'!D31="","",'2-LEX,8h'!D31)</f>
        <v/>
      </c>
      <c r="E31" s="40" t="str">
        <f t="shared" si="0"/>
        <v/>
      </c>
      <c r="F31" s="40" t="str">
        <f>IF('2-LEX,8h'!F31="","",'2-LEX,8h'!F31)</f>
        <v/>
      </c>
      <c r="G31" s="40" t="str">
        <f>IF('2-LEX,8h'!G31="","",'2-LEX,8h'!G31)</f>
        <v/>
      </c>
      <c r="H31" s="41" t="str">
        <f t="shared" si="2"/>
        <v/>
      </c>
      <c r="I31" s="18" t="str">
        <f t="shared" si="3"/>
        <v/>
      </c>
      <c r="J31" s="98" t="str">
        <f t="shared" si="4"/>
        <v/>
      </c>
      <c r="K31" s="95" t="str">
        <f t="shared" si="5"/>
        <v/>
      </c>
      <c r="M31" s="26"/>
      <c r="N31" s="26"/>
      <c r="O31" s="26"/>
      <c r="P31" s="26"/>
      <c r="Q31" s="65"/>
      <c r="R31" s="102" t="str">
        <f t="shared" si="6"/>
        <v/>
      </c>
      <c r="S31" s="18" t="str">
        <f t="shared" si="7"/>
        <v/>
      </c>
      <c r="T31" s="18" t="str">
        <f t="shared" si="8"/>
        <v/>
      </c>
      <c r="U31" s="18" t="str">
        <f t="shared" si="9"/>
        <v/>
      </c>
      <c r="V31" s="18" t="str">
        <f t="shared" si="10"/>
        <v/>
      </c>
      <c r="W31" s="44" t="str">
        <f t="shared" si="11"/>
        <v/>
      </c>
      <c r="X31" s="18" t="str">
        <f t="shared" si="1"/>
        <v/>
      </c>
      <c r="Y31" s="45" t="str">
        <f t="shared" si="12"/>
        <v/>
      </c>
      <c r="Z31" s="18" t="str">
        <f t="shared" si="13"/>
        <v/>
      </c>
      <c r="AA31" s="68" t="str">
        <f t="shared" si="14"/>
        <v/>
      </c>
    </row>
    <row r="32" spans="1:27" ht="12.75">
      <c r="B32" s="122" t="str">
        <f>IF('2-LEX,8h'!B32="","",'2-LEX,8h'!B32)</f>
        <v/>
      </c>
      <c r="C32" s="124" t="str">
        <f>IF(B32="","",VLOOKUP(B32,'4-DPI compito'!A34:D94,4))</f>
        <v/>
      </c>
      <c r="D32" s="66" t="str">
        <f>IF('2-LEX,8h'!D32="","",'2-LEX,8h'!D32)</f>
        <v/>
      </c>
      <c r="E32" s="40" t="str">
        <f t="shared" si="0"/>
        <v/>
      </c>
      <c r="F32" s="40" t="str">
        <f>IF('2-LEX,8h'!F32="","",'2-LEX,8h'!F32)</f>
        <v/>
      </c>
      <c r="G32" s="40" t="str">
        <f>IF('2-LEX,8h'!G32="","",'2-LEX,8h'!G32)</f>
        <v/>
      </c>
      <c r="H32" s="41" t="str">
        <f t="shared" si="2"/>
        <v/>
      </c>
      <c r="I32" s="18" t="str">
        <f t="shared" si="3"/>
        <v/>
      </c>
      <c r="J32" s="98" t="str">
        <f t="shared" si="4"/>
        <v/>
      </c>
      <c r="K32" s="95" t="str">
        <f t="shared" si="5"/>
        <v/>
      </c>
      <c r="M32" s="31"/>
      <c r="N32" s="32"/>
      <c r="O32" s="32"/>
      <c r="P32" s="33"/>
      <c r="Q32" s="65"/>
      <c r="R32" s="102" t="str">
        <f t="shared" si="6"/>
        <v/>
      </c>
      <c r="S32" s="18" t="str">
        <f t="shared" si="7"/>
        <v/>
      </c>
      <c r="T32" s="18" t="str">
        <f t="shared" si="8"/>
        <v/>
      </c>
      <c r="U32" s="18" t="str">
        <f t="shared" si="9"/>
        <v/>
      </c>
      <c r="V32" s="18" t="str">
        <f t="shared" si="10"/>
        <v/>
      </c>
      <c r="W32" s="44" t="str">
        <f t="shared" si="11"/>
        <v/>
      </c>
      <c r="X32" s="18" t="str">
        <f t="shared" si="1"/>
        <v/>
      </c>
      <c r="Y32" s="45" t="str">
        <f t="shared" si="12"/>
        <v/>
      </c>
      <c r="Z32" s="18" t="str">
        <f t="shared" si="13"/>
        <v/>
      </c>
      <c r="AA32" s="68" t="str">
        <f t="shared" si="14"/>
        <v/>
      </c>
    </row>
    <row r="33" spans="2:27" ht="12.75">
      <c r="B33" s="122" t="str">
        <f>IF('2-LEX,8h'!B33="","",'2-LEX,8h'!B33)</f>
        <v/>
      </c>
      <c r="C33" s="124" t="str">
        <f>IF(B33="","",VLOOKUP(B33,'4-DPI compito'!A35:D95,4))</f>
        <v/>
      </c>
      <c r="D33" s="66" t="str">
        <f>IF('2-LEX,8h'!D33="","",'2-LEX,8h'!D33)</f>
        <v/>
      </c>
      <c r="E33" s="40" t="str">
        <f t="shared" si="0"/>
        <v/>
      </c>
      <c r="F33" s="40" t="str">
        <f>IF('2-LEX,8h'!F33="","",'2-LEX,8h'!F33)</f>
        <v/>
      </c>
      <c r="G33" s="40" t="str">
        <f>IF('2-LEX,8h'!G33="","",'2-LEX,8h'!G33)</f>
        <v/>
      </c>
      <c r="H33" s="41" t="str">
        <f t="shared" si="2"/>
        <v/>
      </c>
      <c r="I33" s="18" t="str">
        <f t="shared" si="3"/>
        <v/>
      </c>
      <c r="J33" s="98" t="str">
        <f t="shared" si="4"/>
        <v/>
      </c>
      <c r="K33" s="95" t="str">
        <f t="shared" si="5"/>
        <v/>
      </c>
      <c r="M33" s="38"/>
      <c r="N33" s="133" t="s">
        <v>52</v>
      </c>
      <c r="O33" s="133"/>
      <c r="P33" s="39"/>
      <c r="Q33" s="65"/>
      <c r="R33" s="102" t="str">
        <f t="shared" si="6"/>
        <v/>
      </c>
      <c r="S33" s="18" t="str">
        <f t="shared" si="7"/>
        <v/>
      </c>
      <c r="T33" s="18" t="str">
        <f t="shared" si="8"/>
        <v/>
      </c>
      <c r="U33" s="18" t="str">
        <f t="shared" si="9"/>
        <v/>
      </c>
      <c r="V33" s="18" t="str">
        <f t="shared" si="10"/>
        <v/>
      </c>
      <c r="W33" s="44" t="str">
        <f t="shared" si="11"/>
        <v/>
      </c>
      <c r="X33" s="18" t="str">
        <f t="shared" si="1"/>
        <v/>
      </c>
      <c r="Y33" s="45" t="str">
        <f t="shared" si="12"/>
        <v/>
      </c>
      <c r="Z33" s="18" t="str">
        <f t="shared" si="13"/>
        <v/>
      </c>
      <c r="AA33" s="68" t="str">
        <f t="shared" si="14"/>
        <v/>
      </c>
    </row>
    <row r="34" spans="2:27" ht="12.75">
      <c r="B34" s="122" t="str">
        <f>IF('2-LEX,8h'!B34="","",'2-LEX,8h'!B34)</f>
        <v/>
      </c>
      <c r="C34" s="124" t="str">
        <f>IF(B34="","",VLOOKUP(B34,'4-DPI compito'!A36:D96,4))</f>
        <v/>
      </c>
      <c r="D34" s="66" t="str">
        <f>IF('2-LEX,8h'!D34="","",'2-LEX,8h'!D34)</f>
        <v/>
      </c>
      <c r="E34" s="40" t="str">
        <f t="shared" si="0"/>
        <v/>
      </c>
      <c r="F34" s="40" t="str">
        <f>IF('2-LEX,8h'!F34="","",'2-LEX,8h'!F34)</f>
        <v/>
      </c>
      <c r="G34" s="40" t="str">
        <f>IF('2-LEX,8h'!G34="","",'2-LEX,8h'!G34)</f>
        <v/>
      </c>
      <c r="H34" s="41" t="str">
        <f t="shared" si="2"/>
        <v/>
      </c>
      <c r="I34" s="18" t="str">
        <f t="shared" si="3"/>
        <v/>
      </c>
      <c r="J34" s="98" t="str">
        <f t="shared" si="4"/>
        <v/>
      </c>
      <c r="K34" s="95" t="str">
        <f t="shared" si="5"/>
        <v/>
      </c>
      <c r="M34" s="38"/>
      <c r="N34" s="133"/>
      <c r="O34" s="133"/>
      <c r="P34" s="39"/>
      <c r="Q34" s="65"/>
      <c r="R34" s="102" t="str">
        <f t="shared" si="6"/>
        <v/>
      </c>
      <c r="S34" s="18" t="str">
        <f t="shared" si="7"/>
        <v/>
      </c>
      <c r="T34" s="18" t="str">
        <f t="shared" si="8"/>
        <v/>
      </c>
      <c r="U34" s="18" t="str">
        <f t="shared" si="9"/>
        <v/>
      </c>
      <c r="V34" s="18" t="str">
        <f t="shared" si="10"/>
        <v/>
      </c>
      <c r="W34" s="44" t="str">
        <f t="shared" si="11"/>
        <v/>
      </c>
      <c r="X34" s="18" t="str">
        <f t="shared" si="1"/>
        <v/>
      </c>
      <c r="Y34" s="45" t="str">
        <f t="shared" si="12"/>
        <v/>
      </c>
      <c r="Z34" s="18" t="str">
        <f t="shared" si="13"/>
        <v/>
      </c>
      <c r="AA34" s="68" t="str">
        <f t="shared" si="14"/>
        <v/>
      </c>
    </row>
    <row r="35" spans="2:27" ht="12.75">
      <c r="B35" s="122" t="str">
        <f>IF('2-LEX,8h'!B35="","",'2-LEX,8h'!B35)</f>
        <v/>
      </c>
      <c r="C35" s="124" t="str">
        <f>IF(B35="","",VLOOKUP(B35,'4-DPI compito'!A37:D97,4))</f>
        <v/>
      </c>
      <c r="D35" s="66" t="str">
        <f>IF('2-LEX,8h'!D35="","",'2-LEX,8h'!D35)</f>
        <v/>
      </c>
      <c r="E35" s="40" t="str">
        <f t="shared" si="0"/>
        <v/>
      </c>
      <c r="F35" s="40" t="str">
        <f>IF('2-LEX,8h'!F35="","",'2-LEX,8h'!F35)</f>
        <v/>
      </c>
      <c r="G35" s="40" t="str">
        <f>IF('2-LEX,8h'!G35="","",'2-LEX,8h'!G35)</f>
        <v/>
      </c>
      <c r="H35" s="41" t="str">
        <f t="shared" si="2"/>
        <v/>
      </c>
      <c r="I35" s="18" t="str">
        <f t="shared" si="3"/>
        <v/>
      </c>
      <c r="J35" s="98" t="str">
        <f t="shared" si="4"/>
        <v/>
      </c>
      <c r="K35" s="95" t="str">
        <f t="shared" si="5"/>
        <v/>
      </c>
      <c r="M35" s="38"/>
      <c r="N35" s="133"/>
      <c r="O35" s="133"/>
      <c r="P35" s="39"/>
      <c r="Q35" s="65"/>
      <c r="R35" s="102" t="str">
        <f t="shared" si="6"/>
        <v/>
      </c>
      <c r="S35" s="18" t="str">
        <f t="shared" si="7"/>
        <v/>
      </c>
      <c r="T35" s="18" t="str">
        <f t="shared" si="8"/>
        <v/>
      </c>
      <c r="U35" s="18" t="str">
        <f t="shared" si="9"/>
        <v/>
      </c>
      <c r="V35" s="18" t="str">
        <f t="shared" si="10"/>
        <v/>
      </c>
      <c r="W35" s="44" t="str">
        <f t="shared" si="11"/>
        <v/>
      </c>
      <c r="X35" s="18" t="str">
        <f t="shared" si="1"/>
        <v/>
      </c>
      <c r="Y35" s="45" t="str">
        <f t="shared" si="12"/>
        <v/>
      </c>
      <c r="Z35" s="18" t="str">
        <f t="shared" si="13"/>
        <v/>
      </c>
      <c r="AA35" s="68" t="str">
        <f t="shared" si="14"/>
        <v/>
      </c>
    </row>
    <row r="36" spans="2:27" ht="12.75">
      <c r="B36" s="122" t="str">
        <f>IF('2-LEX,8h'!B36="","",'2-LEX,8h'!B36)</f>
        <v/>
      </c>
      <c r="C36" s="124" t="str">
        <f>IF(B36="","",VLOOKUP(B36,'4-DPI compito'!A38:D98,4))</f>
        <v/>
      </c>
      <c r="D36" s="66" t="str">
        <f>IF('2-LEX,8h'!D36="","",'2-LEX,8h'!D36)</f>
        <v/>
      </c>
      <c r="E36" s="40" t="str">
        <f t="shared" si="0"/>
        <v/>
      </c>
      <c r="F36" s="40" t="str">
        <f>IF('2-LEX,8h'!F36="","",'2-LEX,8h'!F36)</f>
        <v/>
      </c>
      <c r="G36" s="40" t="str">
        <f>IF('2-LEX,8h'!G36="","",'2-LEX,8h'!G36)</f>
        <v/>
      </c>
      <c r="H36" s="41" t="str">
        <f t="shared" si="2"/>
        <v/>
      </c>
      <c r="I36" s="18" t="str">
        <f t="shared" si="3"/>
        <v/>
      </c>
      <c r="J36" s="98" t="str">
        <f t="shared" si="4"/>
        <v/>
      </c>
      <c r="K36" s="95" t="str">
        <f t="shared" si="5"/>
        <v/>
      </c>
      <c r="M36" s="38"/>
      <c r="N36" s="133"/>
      <c r="O36" s="133"/>
      <c r="P36" s="39"/>
      <c r="Q36" s="65"/>
      <c r="R36" s="102" t="str">
        <f t="shared" si="6"/>
        <v/>
      </c>
      <c r="S36" s="18" t="str">
        <f t="shared" si="7"/>
        <v/>
      </c>
      <c r="T36" s="18" t="str">
        <f t="shared" si="8"/>
        <v/>
      </c>
      <c r="U36" s="18" t="str">
        <f t="shared" si="9"/>
        <v/>
      </c>
      <c r="V36" s="18" t="str">
        <f t="shared" si="10"/>
        <v/>
      </c>
      <c r="W36" s="44" t="str">
        <f t="shared" si="11"/>
        <v/>
      </c>
      <c r="X36" s="18" t="str">
        <f t="shared" si="1"/>
        <v/>
      </c>
      <c r="Y36" s="45" t="str">
        <f t="shared" si="12"/>
        <v/>
      </c>
      <c r="Z36" s="18" t="str">
        <f t="shared" si="13"/>
        <v/>
      </c>
      <c r="AA36" s="68" t="str">
        <f t="shared" si="14"/>
        <v/>
      </c>
    </row>
    <row r="37" spans="2:27" ht="12.75">
      <c r="B37" s="122" t="str">
        <f>IF('2-LEX,8h'!B37="","",'2-LEX,8h'!B37)</f>
        <v/>
      </c>
      <c r="C37" s="124" t="str">
        <f>IF(B37="","",VLOOKUP(B37,'4-DPI compito'!A39:D99,4))</f>
        <v/>
      </c>
      <c r="D37" s="66" t="str">
        <f>IF('2-LEX,8h'!D37="","",'2-LEX,8h'!D37)</f>
        <v/>
      </c>
      <c r="E37" s="40" t="str">
        <f t="shared" si="0"/>
        <v/>
      </c>
      <c r="F37" s="40" t="str">
        <f>IF('2-LEX,8h'!F37="","",'2-LEX,8h'!F37)</f>
        <v/>
      </c>
      <c r="G37" s="40" t="str">
        <f>IF('2-LEX,8h'!G37="","",'2-LEX,8h'!G37)</f>
        <v/>
      </c>
      <c r="H37" s="41" t="str">
        <f t="shared" si="2"/>
        <v/>
      </c>
      <c r="I37" s="18" t="str">
        <f t="shared" si="3"/>
        <v/>
      </c>
      <c r="J37" s="98" t="str">
        <f t="shared" si="4"/>
        <v/>
      </c>
      <c r="K37" s="95" t="str">
        <f t="shared" si="5"/>
        <v/>
      </c>
      <c r="M37" s="38"/>
      <c r="N37" s="133"/>
      <c r="O37" s="133"/>
      <c r="P37" s="39"/>
      <c r="Q37" s="65"/>
      <c r="R37" s="102" t="str">
        <f t="shared" si="6"/>
        <v/>
      </c>
      <c r="S37" s="18" t="str">
        <f t="shared" si="7"/>
        <v/>
      </c>
      <c r="T37" s="18" t="str">
        <f t="shared" si="8"/>
        <v/>
      </c>
      <c r="U37" s="18" t="str">
        <f t="shared" si="9"/>
        <v/>
      </c>
      <c r="V37" s="18" t="str">
        <f t="shared" si="10"/>
        <v/>
      </c>
      <c r="W37" s="44" t="str">
        <f t="shared" si="11"/>
        <v/>
      </c>
      <c r="X37" s="18" t="str">
        <f t="shared" si="1"/>
        <v/>
      </c>
      <c r="Y37" s="45" t="str">
        <f t="shared" si="12"/>
        <v/>
      </c>
      <c r="Z37" s="18" t="str">
        <f t="shared" si="13"/>
        <v/>
      </c>
      <c r="AA37" s="68" t="str">
        <f t="shared" si="14"/>
        <v/>
      </c>
    </row>
    <row r="38" spans="2:27" ht="13.15" thickBot="1">
      <c r="B38" s="122" t="str">
        <f>IF('2-LEX,8h'!B38="","",'2-LEX,8h'!B38)</f>
        <v/>
      </c>
      <c r="C38" s="124" t="str">
        <f>IF(B38="","",VLOOKUP(B38,'4-DPI compito'!A40:D100,4))</f>
        <v/>
      </c>
      <c r="D38" s="66" t="str">
        <f>IF('2-LEX,8h'!D38="","",'2-LEX,8h'!D38)</f>
        <v/>
      </c>
      <c r="E38" s="40" t="str">
        <f t="shared" si="0"/>
        <v/>
      </c>
      <c r="F38" s="40" t="str">
        <f>IF('2-LEX,8h'!F38="","",'2-LEX,8h'!F38)</f>
        <v/>
      </c>
      <c r="G38" s="40" t="str">
        <f>IF('2-LEX,8h'!G38="","",'2-LEX,8h'!G38)</f>
        <v/>
      </c>
      <c r="H38" s="41" t="str">
        <f t="shared" si="2"/>
        <v/>
      </c>
      <c r="I38" s="18" t="str">
        <f t="shared" si="3"/>
        <v/>
      </c>
      <c r="J38" s="98" t="str">
        <f t="shared" si="4"/>
        <v/>
      </c>
      <c r="K38" s="95" t="str">
        <f t="shared" si="5"/>
        <v/>
      </c>
      <c r="M38" s="46"/>
      <c r="N38" s="47"/>
      <c r="O38" s="47"/>
      <c r="P38" s="48"/>
      <c r="Q38" s="65"/>
      <c r="R38" s="102" t="str">
        <f t="shared" si="6"/>
        <v/>
      </c>
      <c r="S38" s="18" t="str">
        <f t="shared" si="7"/>
        <v/>
      </c>
      <c r="T38" s="18" t="str">
        <f t="shared" si="8"/>
        <v/>
      </c>
      <c r="U38" s="18" t="str">
        <f t="shared" si="9"/>
        <v/>
      </c>
      <c r="V38" s="18" t="str">
        <f t="shared" si="10"/>
        <v/>
      </c>
      <c r="W38" s="44" t="str">
        <f t="shared" si="11"/>
        <v/>
      </c>
      <c r="X38" s="18" t="str">
        <f t="shared" si="1"/>
        <v/>
      </c>
      <c r="Y38" s="45" t="str">
        <f t="shared" si="12"/>
        <v/>
      </c>
      <c r="Z38" s="18" t="str">
        <f t="shared" si="13"/>
        <v/>
      </c>
      <c r="AA38" s="68" t="str">
        <f t="shared" si="14"/>
        <v/>
      </c>
    </row>
    <row r="39" spans="2:27" ht="13.15" thickBot="1">
      <c r="B39" s="123" t="str">
        <f>IF('2-LEX,8h'!B39="","",'2-LEX,8h'!B39)</f>
        <v/>
      </c>
      <c r="C39" s="125" t="str">
        <f>IF(B39="","",VLOOKUP(B39,'4-DPI compito'!A41:D101,4))</f>
        <v/>
      </c>
      <c r="D39" s="70" t="str">
        <f>IF('2-LEX,8h'!D39="","",'2-LEX,8h'!D39)</f>
        <v/>
      </c>
      <c r="E39" s="72" t="str">
        <f t="shared" si="0"/>
        <v/>
      </c>
      <c r="F39" s="72" t="str">
        <f>IF('2-LEX,8h'!F39="","",'2-LEX,8h'!F39)</f>
        <v/>
      </c>
      <c r="G39" s="72" t="str">
        <f>IF('2-LEX,8h'!G39="","",'2-LEX,8h'!G39)</f>
        <v/>
      </c>
      <c r="H39" s="74" t="str">
        <f t="shared" si="2"/>
        <v/>
      </c>
      <c r="I39" s="75" t="str">
        <f t="shared" si="3"/>
        <v/>
      </c>
      <c r="J39" s="99" t="str">
        <f t="shared" si="4"/>
        <v/>
      </c>
      <c r="K39" s="96" t="str">
        <f t="shared" si="5"/>
        <v/>
      </c>
      <c r="L39" s="76"/>
      <c r="M39" s="47"/>
      <c r="N39" s="47"/>
      <c r="O39" s="47"/>
      <c r="P39" s="47"/>
      <c r="Q39" s="105"/>
      <c r="R39" s="103" t="str">
        <f t="shared" si="6"/>
        <v/>
      </c>
      <c r="S39" s="75" t="str">
        <f t="shared" si="7"/>
        <v/>
      </c>
      <c r="T39" s="75" t="str">
        <f t="shared" si="8"/>
        <v/>
      </c>
      <c r="U39" s="75" t="str">
        <f t="shared" si="9"/>
        <v/>
      </c>
      <c r="V39" s="75" t="str">
        <f t="shared" si="10"/>
        <v/>
      </c>
      <c r="W39" s="77" t="str">
        <f t="shared" si="11"/>
        <v/>
      </c>
      <c r="X39" s="75" t="str">
        <f t="shared" si="1"/>
        <v/>
      </c>
      <c r="Y39" s="78" t="str">
        <f t="shared" si="12"/>
        <v/>
      </c>
      <c r="Z39" s="75" t="str">
        <f t="shared" si="13"/>
        <v/>
      </c>
      <c r="AA39" s="79" t="str">
        <f t="shared" si="14"/>
        <v/>
      </c>
    </row>
    <row r="40" spans="2:27" ht="12.75">
      <c r="M40" s="26"/>
      <c r="N40" s="26"/>
      <c r="O40" s="26"/>
      <c r="P40" s="26"/>
    </row>
    <row r="41" spans="2:27" ht="12.75">
      <c r="M41" s="26"/>
      <c r="N41" s="26"/>
      <c r="O41" s="26"/>
      <c r="P41" s="26"/>
    </row>
  </sheetData>
  <sheetProtection algorithmName="SHA-512" hashValue="1fuz/aX5RJfU80OGMsxZ6C6yn9yRdzYor8Gu6jZtTID87rupq0F3Pxv/M8Y+lj2SYh3bbtm320x6JFAod0fJRg==" saltValue="U6smaXhh6nq2xS8kiWFV0g==" spinCount="100000" sheet="1" objects="1" scenarios="1" selectLockedCells="1"/>
  <mergeCells count="7">
    <mergeCell ref="N33:O37"/>
    <mergeCell ref="B2:K2"/>
    <mergeCell ref="M2:AF2"/>
    <mergeCell ref="N5:O5"/>
    <mergeCell ref="N15:O15"/>
    <mergeCell ref="N20:O21"/>
    <mergeCell ref="N27:O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ISTRUZIONI</vt:lpstr>
      <vt:lpstr>1-Elenco misure</vt:lpstr>
      <vt:lpstr>2-LEX,8h</vt:lpstr>
      <vt:lpstr>3-Esposizione</vt:lpstr>
      <vt:lpstr>4-DPI compito</vt:lpstr>
      <vt:lpstr>5-Esposizione a DPI indossati</vt:lpstr>
      <vt:lpstr>'3-Esposizione'!Area_stampa</vt:lpstr>
      <vt:lpstr>otoprotettori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G.LODI</dc:creator>
  <cp:lastModifiedBy>Vito Pietro Signorello</cp:lastModifiedBy>
  <cp:lastPrinted>2020-04-01T14:42:52Z</cp:lastPrinted>
  <dcterms:created xsi:type="dcterms:W3CDTF">2012-01-18T16:27:30Z</dcterms:created>
  <dcterms:modified xsi:type="dcterms:W3CDTF">2025-03-12T09:05:56Z</dcterms:modified>
</cp:coreProperties>
</file>